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360" windowWidth="20730" windowHeight="9750" tabRatio="894"/>
  </bookViews>
  <sheets>
    <sheet name="版本说明 Version" sheetId="17" r:id="rId1"/>
    <sheet name="结果总结Summary" sheetId="11" r:id="rId2"/>
    <sheet name="燃料参数Fuel EF" sheetId="2" r:id="rId3"/>
    <sheet name="06-11年电网电量交换Grid Exchange" sheetId="10" r:id="rId4"/>
    <sheet name="东北电网NE" sheetId="3" r:id="rId5"/>
    <sheet name="西北电网NW" sheetId="4" r:id="rId6"/>
    <sheet name="华中电网Central" sheetId="5" r:id="rId7"/>
    <sheet name="华北电网North" sheetId="6" r:id="rId8"/>
    <sheet name="华东电网East" sheetId="7" r:id="rId9"/>
    <sheet name="南方电网Southern" sheetId="8" r:id="rId10"/>
    <sheet name="海南Hainan" sheetId="9" r:id="rId11"/>
    <sheet name="Sheet2" sheetId="15" state="hidden" r:id="rId12"/>
    <sheet name="汇总分析" sheetId="16" state="hidden" r:id="rId13"/>
  </sheets>
  <definedNames>
    <definedName name="_edn1" localSheetId="2">'燃料参数Fuel EF'!$E$6</definedName>
    <definedName name="_edn2" localSheetId="2">'燃料参数Fuel EF'!$E$7</definedName>
    <definedName name="_ednref1" localSheetId="2">'燃料参数Fuel EF'!$E$2</definedName>
    <definedName name="_ednref2" localSheetId="2">'燃料参数Fuel EF'!$F$2</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L244" i="8" l="1"/>
  <c r="M244" i="8"/>
  <c r="L245" i="8"/>
  <c r="M245" i="8"/>
  <c r="L246" i="8"/>
  <c r="M246" i="8"/>
  <c r="L247" i="8"/>
  <c r="M247" i="8"/>
  <c r="L248" i="8"/>
  <c r="M248" i="8"/>
  <c r="L249" i="8"/>
  <c r="M249" i="8"/>
  <c r="L250" i="8"/>
  <c r="M250" i="8"/>
  <c r="L251" i="8"/>
  <c r="M251" i="8"/>
  <c r="L252" i="8"/>
  <c r="M252" i="8"/>
  <c r="L253" i="8"/>
  <c r="M253" i="8"/>
  <c r="L254" i="8"/>
  <c r="M254" i="8"/>
  <c r="L255" i="8"/>
  <c r="M255" i="8"/>
  <c r="L256" i="8"/>
  <c r="M256" i="8"/>
  <c r="L257" i="8"/>
  <c r="M257" i="8"/>
  <c r="L258" i="8"/>
  <c r="M258" i="8"/>
  <c r="L259" i="8"/>
  <c r="M259" i="8"/>
  <c r="L260" i="8"/>
  <c r="M260" i="8"/>
  <c r="L261" i="8"/>
  <c r="M261" i="8"/>
  <c r="L262" i="8"/>
  <c r="M262" i="8"/>
  <c r="L263" i="8"/>
  <c r="M263" i="8"/>
  <c r="L264" i="8"/>
  <c r="M264" i="8"/>
  <c r="L143" i="8"/>
  <c r="M143" i="8"/>
  <c r="L144" i="8"/>
  <c r="M144" i="8"/>
  <c r="L145" i="8"/>
  <c r="M145" i="8"/>
  <c r="L146" i="8"/>
  <c r="M146" i="8"/>
  <c r="L147" i="8"/>
  <c r="M147" i="8"/>
  <c r="L148" i="8"/>
  <c r="M148" i="8"/>
  <c r="L149" i="8"/>
  <c r="M149" i="8"/>
  <c r="L150" i="8"/>
  <c r="M150" i="8"/>
  <c r="L151" i="8"/>
  <c r="M151" i="8"/>
  <c r="L152" i="8"/>
  <c r="M152" i="8"/>
  <c r="L153" i="8"/>
  <c r="M153" i="8"/>
  <c r="L154" i="8"/>
  <c r="M154" i="8"/>
  <c r="L155" i="8"/>
  <c r="M155" i="8"/>
  <c r="L156" i="8"/>
  <c r="M156" i="8"/>
  <c r="L157" i="8"/>
  <c r="M157" i="8"/>
  <c r="L158" i="8"/>
  <c r="M158" i="8"/>
  <c r="K97" i="8"/>
  <c r="L97" i="8"/>
  <c r="K98" i="8"/>
  <c r="L98" i="8"/>
  <c r="K99" i="8"/>
  <c r="L99" i="8"/>
  <c r="K100" i="8"/>
  <c r="L100" i="8"/>
  <c r="K101" i="8"/>
  <c r="L101" i="8"/>
  <c r="K102" i="8"/>
  <c r="L102" i="8"/>
  <c r="K103" i="8"/>
  <c r="L103" i="8"/>
  <c r="K104" i="8"/>
  <c r="L104" i="8"/>
  <c r="K105" i="8"/>
  <c r="L105" i="8"/>
  <c r="K106" i="8"/>
  <c r="L106" i="8"/>
  <c r="K107" i="8"/>
  <c r="L107" i="8"/>
  <c r="K108" i="8"/>
  <c r="L108" i="8"/>
  <c r="K109" i="8"/>
  <c r="L109" i="8"/>
  <c r="K110" i="8"/>
  <c r="L110" i="8"/>
  <c r="K111" i="8"/>
  <c r="L111" i="8"/>
  <c r="K112" i="8"/>
  <c r="L112" i="8"/>
  <c r="K52" i="8"/>
  <c r="L52" i="8"/>
  <c r="K53" i="8"/>
  <c r="L53" i="8"/>
  <c r="K54" i="8"/>
  <c r="L54" i="8"/>
  <c r="K55" i="8"/>
  <c r="L55" i="8"/>
  <c r="K56" i="8"/>
  <c r="L56" i="8"/>
  <c r="K57" i="8"/>
  <c r="L57" i="8"/>
  <c r="K58" i="8"/>
  <c r="L58" i="8"/>
  <c r="K59" i="8"/>
  <c r="L59" i="8"/>
  <c r="K60" i="8"/>
  <c r="L60" i="8"/>
  <c r="K61" i="8"/>
  <c r="L61" i="8"/>
  <c r="K62" i="8"/>
  <c r="L62" i="8"/>
  <c r="K63" i="8"/>
  <c r="L63" i="8"/>
  <c r="K64" i="8"/>
  <c r="L64" i="8"/>
  <c r="K65" i="8"/>
  <c r="L65" i="8"/>
  <c r="K66" i="8"/>
  <c r="L66" i="8"/>
  <c r="K67" i="8"/>
  <c r="L67" i="8"/>
  <c r="J231" i="3" l="1"/>
  <c r="K231" i="3"/>
  <c r="J232" i="3"/>
  <c r="K232" i="3"/>
  <c r="J233" i="3"/>
  <c r="K233" i="3"/>
  <c r="J234" i="3"/>
  <c r="K234" i="3"/>
  <c r="J235" i="3"/>
  <c r="K235" i="3"/>
  <c r="J236" i="3"/>
  <c r="K236" i="3"/>
  <c r="J237" i="3"/>
  <c r="K237" i="3"/>
  <c r="J238" i="3"/>
  <c r="K238" i="3"/>
  <c r="J239" i="3"/>
  <c r="K239" i="3"/>
  <c r="J240" i="3"/>
  <c r="K240" i="3"/>
  <c r="J241" i="3"/>
  <c r="K241" i="3"/>
  <c r="J242" i="3"/>
  <c r="K242" i="3"/>
  <c r="J243" i="3"/>
  <c r="K243" i="3"/>
  <c r="J245" i="3"/>
  <c r="K245" i="3"/>
  <c r="J246" i="3"/>
  <c r="K246" i="3"/>
  <c r="J253" i="3"/>
  <c r="K253" i="3"/>
  <c r="J254" i="3"/>
  <c r="K254" i="3"/>
  <c r="J255" i="3"/>
  <c r="K255" i="3"/>
  <c r="J256" i="3"/>
  <c r="K256" i="3"/>
  <c r="J257" i="3"/>
  <c r="K257" i="3"/>
  <c r="K6" i="8"/>
  <c r="L6" i="8"/>
  <c r="K7" i="8"/>
  <c r="L7" i="8"/>
  <c r="K8" i="8"/>
  <c r="L8" i="8"/>
  <c r="K9" i="8"/>
  <c r="L9" i="8"/>
  <c r="K10" i="8"/>
  <c r="L10" i="8"/>
  <c r="K11" i="8"/>
  <c r="L11" i="8"/>
  <c r="K12" i="8"/>
  <c r="L12" i="8"/>
  <c r="K13" i="8"/>
  <c r="L13" i="8"/>
  <c r="K14" i="8"/>
  <c r="L14" i="8"/>
  <c r="K15" i="8"/>
  <c r="L15" i="8"/>
  <c r="K16" i="8"/>
  <c r="L16" i="8"/>
  <c r="K17" i="8"/>
  <c r="L17" i="8"/>
  <c r="K18" i="8"/>
  <c r="L18" i="8"/>
  <c r="K19" i="8"/>
  <c r="L19" i="8"/>
  <c r="K20" i="8"/>
  <c r="L20" i="8"/>
  <c r="K21" i="8"/>
  <c r="L21" i="8"/>
  <c r="L250" i="7"/>
  <c r="M250" i="7"/>
  <c r="L251" i="7"/>
  <c r="M251" i="7"/>
  <c r="L252" i="7"/>
  <c r="M252" i="7"/>
  <c r="L253" i="7"/>
  <c r="M253" i="7"/>
  <c r="L254" i="7"/>
  <c r="M254" i="7"/>
  <c r="L255" i="7"/>
  <c r="M255" i="7"/>
  <c r="L256" i="7"/>
  <c r="M256" i="7"/>
  <c r="L257" i="7"/>
  <c r="M257" i="7"/>
  <c r="L258" i="7"/>
  <c r="M258" i="7"/>
  <c r="L259" i="7"/>
  <c r="M259" i="7"/>
  <c r="L260" i="7"/>
  <c r="M260" i="7"/>
  <c r="L261" i="7"/>
  <c r="M261" i="7"/>
  <c r="L262" i="7"/>
  <c r="M262" i="7"/>
  <c r="L263" i="7"/>
  <c r="M263" i="7"/>
  <c r="L264" i="7"/>
  <c r="M264" i="7"/>
  <c r="L265" i="7"/>
  <c r="M265" i="7"/>
  <c r="L266" i="7"/>
  <c r="M266" i="7"/>
  <c r="L267" i="7"/>
  <c r="M267" i="7"/>
  <c r="L268" i="7"/>
  <c r="M268" i="7"/>
  <c r="L269" i="7"/>
  <c r="M269" i="7"/>
  <c r="L270" i="7"/>
  <c r="M270" i="7"/>
  <c r="L149" i="7"/>
  <c r="M149" i="7"/>
  <c r="L150" i="7"/>
  <c r="M150" i="7"/>
  <c r="L151" i="7"/>
  <c r="M151" i="7"/>
  <c r="L152" i="7"/>
  <c r="M152" i="7"/>
  <c r="L153" i="7"/>
  <c r="M153" i="7"/>
  <c r="L154" i="7"/>
  <c r="M154" i="7"/>
  <c r="L155" i="7"/>
  <c r="M155" i="7"/>
  <c r="L156" i="7"/>
  <c r="M156" i="7"/>
  <c r="L157" i="7"/>
  <c r="M157" i="7"/>
  <c r="L158" i="7"/>
  <c r="M158" i="7"/>
  <c r="L159" i="7"/>
  <c r="M159" i="7"/>
  <c r="L160" i="7"/>
  <c r="M160" i="7"/>
  <c r="L161" i="7"/>
  <c r="M161" i="7"/>
  <c r="L162" i="7"/>
  <c r="M162" i="7"/>
  <c r="L163" i="7"/>
  <c r="M163" i="7"/>
  <c r="L164" i="7"/>
  <c r="M164" i="7"/>
  <c r="L102" i="7"/>
  <c r="M102" i="7"/>
  <c r="L103" i="7"/>
  <c r="M103" i="7"/>
  <c r="L104" i="7"/>
  <c r="M104" i="7"/>
  <c r="L105" i="7"/>
  <c r="M105" i="7"/>
  <c r="L106" i="7"/>
  <c r="M106" i="7"/>
  <c r="L107" i="7"/>
  <c r="M107" i="7"/>
  <c r="L108" i="7"/>
  <c r="M108" i="7"/>
  <c r="L109" i="7"/>
  <c r="M109" i="7"/>
  <c r="L110" i="7"/>
  <c r="M110" i="7"/>
  <c r="L111" i="7"/>
  <c r="M111" i="7"/>
  <c r="L112" i="7"/>
  <c r="M112" i="7"/>
  <c r="L113" i="7"/>
  <c r="M113" i="7"/>
  <c r="L114" i="7"/>
  <c r="M114" i="7"/>
  <c r="L115" i="7"/>
  <c r="M115" i="7"/>
  <c r="L116" i="7"/>
  <c r="M116" i="7"/>
  <c r="L117" i="7"/>
  <c r="M117" i="7"/>
  <c r="L55" i="7"/>
  <c r="M55" i="7"/>
  <c r="L56" i="7"/>
  <c r="M56" i="7"/>
  <c r="L57" i="7"/>
  <c r="M57" i="7"/>
  <c r="L58" i="7"/>
  <c r="M58" i="7"/>
  <c r="L59" i="7"/>
  <c r="M59" i="7"/>
  <c r="L60" i="7"/>
  <c r="M60" i="7"/>
  <c r="L61" i="7"/>
  <c r="M61" i="7"/>
  <c r="L62" i="7"/>
  <c r="M62" i="7"/>
  <c r="L63" i="7"/>
  <c r="M63" i="7"/>
  <c r="L64" i="7"/>
  <c r="M64" i="7"/>
  <c r="L65" i="7"/>
  <c r="M65" i="7"/>
  <c r="L66" i="7"/>
  <c r="M66" i="7"/>
  <c r="L67" i="7"/>
  <c r="M67" i="7"/>
  <c r="L68" i="7"/>
  <c r="M68" i="7"/>
  <c r="L69" i="7"/>
  <c r="M69" i="7"/>
  <c r="L70" i="7"/>
  <c r="M70" i="7"/>
  <c r="L6" i="7"/>
  <c r="M6" i="7"/>
  <c r="L7" i="7"/>
  <c r="M7" i="7"/>
  <c r="L8" i="7"/>
  <c r="M8" i="7"/>
  <c r="L9" i="7"/>
  <c r="M9" i="7"/>
  <c r="L10" i="7"/>
  <c r="M10" i="7"/>
  <c r="L11" i="7"/>
  <c r="M11" i="7"/>
  <c r="L12" i="7"/>
  <c r="M12" i="7"/>
  <c r="L13" i="7"/>
  <c r="M13" i="7"/>
  <c r="L14" i="7"/>
  <c r="M14" i="7"/>
  <c r="L15" i="7"/>
  <c r="M15" i="7"/>
  <c r="L16" i="7"/>
  <c r="M16" i="7"/>
  <c r="L17" i="7"/>
  <c r="M17" i="7"/>
  <c r="L18" i="7"/>
  <c r="M18" i="7"/>
  <c r="L19" i="7"/>
  <c r="M19" i="7"/>
  <c r="L20" i="7"/>
  <c r="M20" i="7"/>
  <c r="L21" i="7"/>
  <c r="M21" i="7"/>
  <c r="M243" i="6"/>
  <c r="N243" i="6"/>
  <c r="M244" i="6"/>
  <c r="N244" i="6"/>
  <c r="M245" i="6"/>
  <c r="N245" i="6"/>
  <c r="M246" i="6"/>
  <c r="N246" i="6"/>
  <c r="M247" i="6"/>
  <c r="N247" i="6"/>
  <c r="M248" i="6"/>
  <c r="N248" i="6"/>
  <c r="M249" i="6"/>
  <c r="N249" i="6"/>
  <c r="M250" i="6"/>
  <c r="N250" i="6"/>
  <c r="M251" i="6"/>
  <c r="N251" i="6"/>
  <c r="M252" i="6"/>
  <c r="N252" i="6"/>
  <c r="M253" i="6"/>
  <c r="N253" i="6"/>
  <c r="M254" i="6"/>
  <c r="N254" i="6"/>
  <c r="M255" i="6"/>
  <c r="N255" i="6"/>
  <c r="M256" i="6"/>
  <c r="N256" i="6"/>
  <c r="M257" i="6"/>
  <c r="N257" i="6"/>
  <c r="M258" i="6"/>
  <c r="N258" i="6"/>
  <c r="M259" i="6"/>
  <c r="N259" i="6"/>
  <c r="M260" i="6"/>
  <c r="N260" i="6"/>
  <c r="M261" i="6"/>
  <c r="N261" i="6"/>
  <c r="M262" i="6"/>
  <c r="N262" i="6"/>
  <c r="M191" i="6"/>
  <c r="N191" i="6"/>
  <c r="M192" i="6"/>
  <c r="N192" i="6"/>
  <c r="M193" i="6"/>
  <c r="N193" i="6"/>
  <c r="M194" i="6"/>
  <c r="N194" i="6"/>
  <c r="M195" i="6"/>
  <c r="N195" i="6"/>
  <c r="M196" i="6"/>
  <c r="N196" i="6"/>
  <c r="M197" i="6"/>
  <c r="N197" i="6"/>
  <c r="M198" i="6"/>
  <c r="N198" i="6"/>
  <c r="M199" i="6"/>
  <c r="N199" i="6"/>
  <c r="M200" i="6"/>
  <c r="N200" i="6"/>
  <c r="M201" i="6"/>
  <c r="N201" i="6"/>
  <c r="M202" i="6"/>
  <c r="N202" i="6"/>
  <c r="M203" i="6"/>
  <c r="N203" i="6"/>
  <c r="M204" i="6"/>
  <c r="N204" i="6"/>
  <c r="M205" i="6"/>
  <c r="N205" i="6"/>
  <c r="M206" i="6"/>
  <c r="N206" i="6"/>
  <c r="M207" i="6"/>
  <c r="N207" i="6"/>
  <c r="M208" i="6"/>
  <c r="N208" i="6"/>
  <c r="M209" i="6"/>
  <c r="N209" i="6"/>
  <c r="M210" i="6"/>
  <c r="N210" i="6"/>
  <c r="M144" i="6"/>
  <c r="N144" i="6"/>
  <c r="M145" i="6"/>
  <c r="N145" i="6"/>
  <c r="M146" i="6"/>
  <c r="N146" i="6"/>
  <c r="M147" i="6"/>
  <c r="N147" i="6"/>
  <c r="M148" i="6"/>
  <c r="N148" i="6"/>
  <c r="M149" i="6"/>
  <c r="N149" i="6"/>
  <c r="M150" i="6"/>
  <c r="N150" i="6"/>
  <c r="M151" i="6"/>
  <c r="N151" i="6"/>
  <c r="M152" i="6"/>
  <c r="N152" i="6"/>
  <c r="M153" i="6"/>
  <c r="N153" i="6"/>
  <c r="M154" i="6"/>
  <c r="N154" i="6"/>
  <c r="M155" i="6"/>
  <c r="N155" i="6"/>
  <c r="M156" i="6"/>
  <c r="N156" i="6"/>
  <c r="M157" i="6"/>
  <c r="N157" i="6"/>
  <c r="M158" i="6"/>
  <c r="N158" i="6"/>
  <c r="M159" i="6"/>
  <c r="N159" i="6"/>
  <c r="M98" i="6"/>
  <c r="N98" i="6"/>
  <c r="M99" i="6"/>
  <c r="N99" i="6"/>
  <c r="M100" i="6"/>
  <c r="N100" i="6"/>
  <c r="M101" i="6"/>
  <c r="N101" i="6"/>
  <c r="M102" i="6"/>
  <c r="N102" i="6"/>
  <c r="M103" i="6"/>
  <c r="N103" i="6"/>
  <c r="M104" i="6"/>
  <c r="N104" i="6"/>
  <c r="M105" i="6"/>
  <c r="N105" i="6"/>
  <c r="M106" i="6"/>
  <c r="N106" i="6"/>
  <c r="M107" i="6"/>
  <c r="N107" i="6"/>
  <c r="M108" i="6"/>
  <c r="N108" i="6"/>
  <c r="M109" i="6"/>
  <c r="N109" i="6"/>
  <c r="M110" i="6"/>
  <c r="N110" i="6"/>
  <c r="M111" i="6"/>
  <c r="N111" i="6"/>
  <c r="M112" i="6"/>
  <c r="N112" i="6"/>
  <c r="M113" i="6"/>
  <c r="N113" i="6"/>
  <c r="M53" i="6"/>
  <c r="N53" i="6"/>
  <c r="M54" i="6"/>
  <c r="N54" i="6"/>
  <c r="M55" i="6"/>
  <c r="N55" i="6"/>
  <c r="M56" i="6"/>
  <c r="N56" i="6"/>
  <c r="M57" i="6"/>
  <c r="N57" i="6"/>
  <c r="M58" i="6"/>
  <c r="N58" i="6"/>
  <c r="M59" i="6"/>
  <c r="N59" i="6"/>
  <c r="M60" i="6"/>
  <c r="N60" i="6"/>
  <c r="M61" i="6"/>
  <c r="N61" i="6"/>
  <c r="M62" i="6"/>
  <c r="N62" i="6"/>
  <c r="M63" i="6"/>
  <c r="N63" i="6"/>
  <c r="M64" i="6"/>
  <c r="N64" i="6"/>
  <c r="M65" i="6"/>
  <c r="N65" i="6"/>
  <c r="M66" i="6"/>
  <c r="N66" i="6"/>
  <c r="M67" i="6"/>
  <c r="N67" i="6"/>
  <c r="M68" i="6"/>
  <c r="N68" i="6"/>
  <c r="M6" i="6"/>
  <c r="N6" i="6"/>
  <c r="M7" i="6"/>
  <c r="N7" i="6"/>
  <c r="M8" i="6"/>
  <c r="N8" i="6"/>
  <c r="M9" i="6"/>
  <c r="N9" i="6"/>
  <c r="M10" i="6"/>
  <c r="N10" i="6"/>
  <c r="M11" i="6"/>
  <c r="N11" i="6"/>
  <c r="M12" i="6"/>
  <c r="N12" i="6"/>
  <c r="M13" i="6"/>
  <c r="N13" i="6"/>
  <c r="M14" i="6"/>
  <c r="N14" i="6"/>
  <c r="M15" i="6"/>
  <c r="N15" i="6"/>
  <c r="M16" i="6"/>
  <c r="N16" i="6"/>
  <c r="M17" i="6"/>
  <c r="N17" i="6"/>
  <c r="M18" i="6"/>
  <c r="N18" i="6"/>
  <c r="M19" i="6"/>
  <c r="N19" i="6"/>
  <c r="M20" i="6"/>
  <c r="N20" i="6"/>
  <c r="M21" i="6"/>
  <c r="N21" i="6"/>
  <c r="M253" i="5"/>
  <c r="N253" i="5"/>
  <c r="M254" i="5"/>
  <c r="N254" i="5"/>
  <c r="M255" i="5"/>
  <c r="N255" i="5"/>
  <c r="M256" i="5"/>
  <c r="N256" i="5"/>
  <c r="M257" i="5"/>
  <c r="N257" i="5"/>
  <c r="M258" i="5"/>
  <c r="N258" i="5"/>
  <c r="M259" i="5"/>
  <c r="N259" i="5"/>
  <c r="M260" i="5"/>
  <c r="N260" i="5"/>
  <c r="M261" i="5"/>
  <c r="N261" i="5"/>
  <c r="M262" i="5"/>
  <c r="N262" i="5"/>
  <c r="M263" i="5"/>
  <c r="N263" i="5"/>
  <c r="M264" i="5"/>
  <c r="N264" i="5"/>
  <c r="M265" i="5"/>
  <c r="N265" i="5"/>
  <c r="M266" i="5"/>
  <c r="N266" i="5"/>
  <c r="M267" i="5"/>
  <c r="N267" i="5"/>
  <c r="M268" i="5"/>
  <c r="N268" i="5"/>
  <c r="M269" i="5"/>
  <c r="N269" i="5"/>
  <c r="M270" i="5"/>
  <c r="N270" i="5"/>
  <c r="M271" i="5"/>
  <c r="N271" i="5"/>
  <c r="M197" i="5"/>
  <c r="N197" i="5"/>
  <c r="M198" i="5"/>
  <c r="N198" i="5"/>
  <c r="M199" i="5"/>
  <c r="N199" i="5"/>
  <c r="M200" i="5"/>
  <c r="N200" i="5"/>
  <c r="M201" i="5"/>
  <c r="N201" i="5"/>
  <c r="M202" i="5"/>
  <c r="N202" i="5"/>
  <c r="M203" i="5"/>
  <c r="N203" i="5"/>
  <c r="M204" i="5"/>
  <c r="N204" i="5"/>
  <c r="M205" i="5"/>
  <c r="N205" i="5"/>
  <c r="M206" i="5"/>
  <c r="N206" i="5"/>
  <c r="M207" i="5"/>
  <c r="N207" i="5"/>
  <c r="M208" i="5"/>
  <c r="N208" i="5"/>
  <c r="M209" i="5"/>
  <c r="N209" i="5"/>
  <c r="M210" i="5"/>
  <c r="N210" i="5"/>
  <c r="M211" i="5"/>
  <c r="N211" i="5"/>
  <c r="M212" i="5"/>
  <c r="N212" i="5"/>
  <c r="M213" i="5"/>
  <c r="N213" i="5"/>
  <c r="M214" i="5"/>
  <c r="N214" i="5"/>
  <c r="M215" i="5"/>
  <c r="N215" i="5"/>
  <c r="M216" i="5"/>
  <c r="N216" i="5"/>
  <c r="M147" i="5"/>
  <c r="N147" i="5"/>
  <c r="M148" i="5"/>
  <c r="N148" i="5"/>
  <c r="M149" i="5"/>
  <c r="N149" i="5"/>
  <c r="M150" i="5"/>
  <c r="N150" i="5"/>
  <c r="M151" i="5"/>
  <c r="N151" i="5"/>
  <c r="M152" i="5"/>
  <c r="N152" i="5"/>
  <c r="M153" i="5"/>
  <c r="N153" i="5"/>
  <c r="M154" i="5"/>
  <c r="N154" i="5"/>
  <c r="M155" i="5"/>
  <c r="N155" i="5"/>
  <c r="M156" i="5"/>
  <c r="N156" i="5"/>
  <c r="M157" i="5"/>
  <c r="N157" i="5"/>
  <c r="M158" i="5"/>
  <c r="N158" i="5"/>
  <c r="M159" i="5"/>
  <c r="N159" i="5"/>
  <c r="M160" i="5"/>
  <c r="N160" i="5"/>
  <c r="M161" i="5"/>
  <c r="N161" i="5"/>
  <c r="M162" i="5"/>
  <c r="N162" i="5"/>
  <c r="M98" i="5"/>
  <c r="N98" i="5"/>
  <c r="M99" i="5"/>
  <c r="N99" i="5"/>
  <c r="M100" i="5"/>
  <c r="N100" i="5"/>
  <c r="M101" i="5"/>
  <c r="N101" i="5"/>
  <c r="M102" i="5"/>
  <c r="N102" i="5"/>
  <c r="M103" i="5"/>
  <c r="N103" i="5"/>
  <c r="M104" i="5"/>
  <c r="N104" i="5"/>
  <c r="M105" i="5"/>
  <c r="N105" i="5"/>
  <c r="M106" i="5"/>
  <c r="N106" i="5"/>
  <c r="M107" i="5"/>
  <c r="N107" i="5"/>
  <c r="M108" i="5"/>
  <c r="N108" i="5"/>
  <c r="M109" i="5"/>
  <c r="N109" i="5"/>
  <c r="M110" i="5"/>
  <c r="N110" i="5"/>
  <c r="M111" i="5"/>
  <c r="N111" i="5"/>
  <c r="M112" i="5"/>
  <c r="N112" i="5"/>
  <c r="M113" i="5"/>
  <c r="N113" i="5"/>
  <c r="M53" i="5"/>
  <c r="N53" i="5"/>
  <c r="M54" i="5"/>
  <c r="N54" i="5"/>
  <c r="M55" i="5"/>
  <c r="N55" i="5"/>
  <c r="M56" i="5"/>
  <c r="N56" i="5"/>
  <c r="M57" i="5"/>
  <c r="N57" i="5"/>
  <c r="M58" i="5"/>
  <c r="N58" i="5"/>
  <c r="M59" i="5"/>
  <c r="N59" i="5"/>
  <c r="M60" i="5"/>
  <c r="N60" i="5"/>
  <c r="M61" i="5"/>
  <c r="N61" i="5"/>
  <c r="M62" i="5"/>
  <c r="N62" i="5"/>
  <c r="M63" i="5"/>
  <c r="N63" i="5"/>
  <c r="M64" i="5"/>
  <c r="N64" i="5"/>
  <c r="M65" i="5"/>
  <c r="N65" i="5"/>
  <c r="M66" i="5"/>
  <c r="N66" i="5"/>
  <c r="M67" i="5"/>
  <c r="N67" i="5"/>
  <c r="M68" i="5"/>
  <c r="N68" i="5"/>
  <c r="M6" i="5"/>
  <c r="N6" i="5"/>
  <c r="M7" i="5"/>
  <c r="N7" i="5"/>
  <c r="M8" i="5"/>
  <c r="N8" i="5"/>
  <c r="M9" i="5"/>
  <c r="N9" i="5"/>
  <c r="M10" i="5"/>
  <c r="N10" i="5"/>
  <c r="M11" i="5"/>
  <c r="N11" i="5"/>
  <c r="M12" i="5"/>
  <c r="N12" i="5"/>
  <c r="M13" i="5"/>
  <c r="N13" i="5"/>
  <c r="M14" i="5"/>
  <c r="N14" i="5"/>
  <c r="M15" i="5"/>
  <c r="N15" i="5"/>
  <c r="M16" i="5"/>
  <c r="N16" i="5"/>
  <c r="M17" i="5"/>
  <c r="N17" i="5"/>
  <c r="M18" i="5"/>
  <c r="N18" i="5"/>
  <c r="M19" i="5"/>
  <c r="N19" i="5"/>
  <c r="M20" i="5"/>
  <c r="N20" i="5"/>
  <c r="M21" i="5"/>
  <c r="N21" i="5"/>
  <c r="L250" i="4"/>
  <c r="M250" i="4"/>
  <c r="L251" i="4"/>
  <c r="M251" i="4"/>
  <c r="L252" i="4"/>
  <c r="M252" i="4"/>
  <c r="L253" i="4"/>
  <c r="M253" i="4"/>
  <c r="L254" i="4"/>
  <c r="M254" i="4"/>
  <c r="L255" i="4"/>
  <c r="M255" i="4"/>
  <c r="L256" i="4"/>
  <c r="M256" i="4"/>
  <c r="L257" i="4"/>
  <c r="M257" i="4"/>
  <c r="L258" i="4"/>
  <c r="M258" i="4"/>
  <c r="L259" i="4"/>
  <c r="M259" i="4"/>
  <c r="L260" i="4"/>
  <c r="M260" i="4"/>
  <c r="L261" i="4"/>
  <c r="M261" i="4"/>
  <c r="L262" i="4"/>
  <c r="M262" i="4"/>
  <c r="L263" i="4"/>
  <c r="M263" i="4"/>
  <c r="L264" i="4"/>
  <c r="M264" i="4"/>
  <c r="L265" i="4"/>
  <c r="M265" i="4"/>
  <c r="L266" i="4"/>
  <c r="M266" i="4"/>
  <c r="L267" i="4"/>
  <c r="M267" i="4"/>
  <c r="L268" i="4"/>
  <c r="M268" i="4"/>
  <c r="L196" i="4"/>
  <c r="M196" i="4"/>
  <c r="L197" i="4"/>
  <c r="M197" i="4"/>
  <c r="L198" i="4"/>
  <c r="M198" i="4"/>
  <c r="L199" i="4"/>
  <c r="M199" i="4"/>
  <c r="L200" i="4"/>
  <c r="M200" i="4"/>
  <c r="L201" i="4"/>
  <c r="M201" i="4"/>
  <c r="L202" i="4"/>
  <c r="M202" i="4"/>
  <c r="L203" i="4"/>
  <c r="M203" i="4"/>
  <c r="L204" i="4"/>
  <c r="M204" i="4"/>
  <c r="L205" i="4"/>
  <c r="M205" i="4"/>
  <c r="L206" i="4"/>
  <c r="M206" i="4"/>
  <c r="L207" i="4"/>
  <c r="M207" i="4"/>
  <c r="L208" i="4"/>
  <c r="M208" i="4"/>
  <c r="L209" i="4"/>
  <c r="M209" i="4"/>
  <c r="L210" i="4"/>
  <c r="M210" i="4"/>
  <c r="L211" i="4"/>
  <c r="M211" i="4"/>
  <c r="L212" i="4"/>
  <c r="M212" i="4"/>
  <c r="L213" i="4"/>
  <c r="M213" i="4"/>
  <c r="L214" i="4"/>
  <c r="M214" i="4"/>
  <c r="L147" i="4"/>
  <c r="M147" i="4"/>
  <c r="L148" i="4"/>
  <c r="M148" i="4"/>
  <c r="L149" i="4"/>
  <c r="M149" i="4"/>
  <c r="L150" i="4"/>
  <c r="M150" i="4"/>
  <c r="L151" i="4"/>
  <c r="M151" i="4"/>
  <c r="L152" i="4"/>
  <c r="M152" i="4"/>
  <c r="L153" i="4"/>
  <c r="M153" i="4"/>
  <c r="L154" i="4"/>
  <c r="M154" i="4"/>
  <c r="L155" i="4"/>
  <c r="M155" i="4"/>
  <c r="L156" i="4"/>
  <c r="M156" i="4"/>
  <c r="L157" i="4"/>
  <c r="M157" i="4"/>
  <c r="L158" i="4"/>
  <c r="M158" i="4"/>
  <c r="L159" i="4"/>
  <c r="M159" i="4"/>
  <c r="L160" i="4"/>
  <c r="M160" i="4"/>
  <c r="L161" i="4"/>
  <c r="M161" i="4"/>
  <c r="L162" i="4"/>
  <c r="M162" i="4"/>
  <c r="L100" i="4"/>
  <c r="M100" i="4"/>
  <c r="L101" i="4"/>
  <c r="M101" i="4"/>
  <c r="L102" i="4"/>
  <c r="M102" i="4"/>
  <c r="L103" i="4"/>
  <c r="M103" i="4"/>
  <c r="L104" i="4"/>
  <c r="M104" i="4"/>
  <c r="L105" i="4"/>
  <c r="M105" i="4"/>
  <c r="L106" i="4"/>
  <c r="M106" i="4"/>
  <c r="L107" i="4"/>
  <c r="M107" i="4"/>
  <c r="L108" i="4"/>
  <c r="M108" i="4"/>
  <c r="L109" i="4"/>
  <c r="M109" i="4"/>
  <c r="L110" i="4"/>
  <c r="M110" i="4"/>
  <c r="L111" i="4"/>
  <c r="M111" i="4"/>
  <c r="L112" i="4"/>
  <c r="M112" i="4"/>
  <c r="L113" i="4"/>
  <c r="M113" i="4"/>
  <c r="L114" i="4"/>
  <c r="M114" i="4"/>
  <c r="L115" i="4"/>
  <c r="M115" i="4"/>
  <c r="L55" i="4"/>
  <c r="L56" i="4"/>
  <c r="L57" i="4"/>
  <c r="L58" i="4"/>
  <c r="L59" i="4"/>
  <c r="L60" i="4"/>
  <c r="L61" i="4"/>
  <c r="L62" i="4"/>
  <c r="L63" i="4"/>
  <c r="L64" i="4"/>
  <c r="L65" i="4"/>
  <c r="L66" i="4"/>
  <c r="L67" i="4"/>
  <c r="L68" i="4"/>
  <c r="L69" i="4"/>
  <c r="L70" i="4"/>
  <c r="M55" i="4"/>
  <c r="M56" i="4"/>
  <c r="M57" i="4"/>
  <c r="M58" i="4"/>
  <c r="M59" i="4"/>
  <c r="M60" i="4"/>
  <c r="M61" i="4"/>
  <c r="M62" i="4"/>
  <c r="M63" i="4"/>
  <c r="M64" i="4"/>
  <c r="M65" i="4"/>
  <c r="M66" i="4"/>
  <c r="M67" i="4"/>
  <c r="M68" i="4"/>
  <c r="M69" i="4"/>
  <c r="M70" i="4"/>
  <c r="L6" i="4"/>
  <c r="M6" i="4"/>
  <c r="L7" i="4"/>
  <c r="M7" i="4"/>
  <c r="L8" i="4"/>
  <c r="M8" i="4"/>
  <c r="L9" i="4"/>
  <c r="M9" i="4"/>
  <c r="L10" i="4"/>
  <c r="M10" i="4"/>
  <c r="L11" i="4"/>
  <c r="M11" i="4"/>
  <c r="L12" i="4"/>
  <c r="M12" i="4"/>
  <c r="L13" i="4"/>
  <c r="M13" i="4"/>
  <c r="L14" i="4"/>
  <c r="M14" i="4"/>
  <c r="L15" i="4"/>
  <c r="M15" i="4"/>
  <c r="L16" i="4"/>
  <c r="M16" i="4"/>
  <c r="L17" i="4"/>
  <c r="M17" i="4"/>
  <c r="L18" i="4"/>
  <c r="M18" i="4"/>
  <c r="L19" i="4"/>
  <c r="M19" i="4"/>
  <c r="L20" i="4"/>
  <c r="M20" i="4"/>
  <c r="L21" i="4"/>
  <c r="M21" i="4"/>
  <c r="J186" i="3"/>
  <c r="J189" i="3"/>
  <c r="J188" i="3"/>
  <c r="J187" i="3"/>
  <c r="J184" i="3"/>
  <c r="J185" i="3"/>
  <c r="J183" i="3"/>
  <c r="K139" i="3"/>
  <c r="K140" i="3"/>
  <c r="K141" i="3"/>
  <c r="K142" i="3"/>
  <c r="K143" i="3"/>
  <c r="K144" i="3"/>
  <c r="K145" i="3"/>
  <c r="K146" i="3"/>
  <c r="K147" i="3"/>
  <c r="K148" i="3"/>
  <c r="K149" i="3"/>
  <c r="K150" i="3"/>
  <c r="K151" i="3"/>
  <c r="K152" i="3"/>
  <c r="K153" i="3"/>
  <c r="K138" i="3"/>
  <c r="J139" i="3"/>
  <c r="J140" i="3"/>
  <c r="J141" i="3"/>
  <c r="J142" i="3"/>
  <c r="J143" i="3"/>
  <c r="J144" i="3"/>
  <c r="J145" i="3"/>
  <c r="J146" i="3"/>
  <c r="J147" i="3"/>
  <c r="J148" i="3"/>
  <c r="J149" i="3"/>
  <c r="J150" i="3"/>
  <c r="J151" i="3"/>
  <c r="J152" i="3"/>
  <c r="J153" i="3"/>
  <c r="J138" i="3"/>
  <c r="K96" i="3"/>
  <c r="K97" i="3"/>
  <c r="K98" i="3"/>
  <c r="K99" i="3"/>
  <c r="K100" i="3"/>
  <c r="K101" i="3"/>
  <c r="K102" i="3"/>
  <c r="K103" i="3"/>
  <c r="K104" i="3"/>
  <c r="K105" i="3"/>
  <c r="K106" i="3"/>
  <c r="K107" i="3"/>
  <c r="K108" i="3"/>
  <c r="K109" i="3"/>
  <c r="K110" i="3"/>
  <c r="K95" i="3"/>
  <c r="J96" i="3"/>
  <c r="J97" i="3"/>
  <c r="J98" i="3"/>
  <c r="J99" i="3"/>
  <c r="J100" i="3"/>
  <c r="J101" i="3"/>
  <c r="J102" i="3"/>
  <c r="J103" i="3"/>
  <c r="J104" i="3"/>
  <c r="J105" i="3"/>
  <c r="J106" i="3"/>
  <c r="J107" i="3"/>
  <c r="J108" i="3"/>
  <c r="J109" i="3"/>
  <c r="J110" i="3"/>
  <c r="J95" i="3"/>
  <c r="K52" i="3"/>
  <c r="K53" i="3"/>
  <c r="K54" i="3"/>
  <c r="K55" i="3"/>
  <c r="K56" i="3"/>
  <c r="K57" i="3"/>
  <c r="K58" i="3"/>
  <c r="K59" i="3"/>
  <c r="K60" i="3"/>
  <c r="K61" i="3"/>
  <c r="K62" i="3"/>
  <c r="K63" i="3"/>
  <c r="K64" i="3"/>
  <c r="K65" i="3"/>
  <c r="K66" i="3"/>
  <c r="K51" i="3"/>
  <c r="J52" i="3"/>
  <c r="J53" i="3"/>
  <c r="J54" i="3"/>
  <c r="J55" i="3"/>
  <c r="J56" i="3"/>
  <c r="J57" i="3"/>
  <c r="J58" i="3"/>
  <c r="J59" i="3"/>
  <c r="J60" i="3"/>
  <c r="J61" i="3"/>
  <c r="J62" i="3"/>
  <c r="J63" i="3"/>
  <c r="J64" i="3"/>
  <c r="J65" i="3"/>
  <c r="J66" i="3"/>
  <c r="J51" i="3"/>
  <c r="K21" i="3"/>
  <c r="K20" i="3"/>
  <c r="K19" i="3"/>
  <c r="K18" i="3"/>
  <c r="K17" i="3"/>
  <c r="K16" i="3"/>
  <c r="K15" i="3"/>
  <c r="K14" i="3"/>
  <c r="K13" i="3"/>
  <c r="K12" i="3"/>
  <c r="K11" i="3"/>
  <c r="K10" i="3"/>
  <c r="K9" i="3"/>
  <c r="K8" i="3"/>
  <c r="K7" i="3"/>
  <c r="K6" i="3"/>
  <c r="J21" i="3"/>
  <c r="J20" i="3"/>
  <c r="J19" i="3"/>
  <c r="J18" i="3"/>
  <c r="J17" i="3"/>
  <c r="J16" i="3"/>
  <c r="J15" i="3"/>
  <c r="J14" i="3"/>
  <c r="J13" i="3"/>
  <c r="J12" i="3"/>
  <c r="J11" i="3"/>
  <c r="J10" i="3"/>
  <c r="J9" i="3"/>
  <c r="J8" i="3"/>
  <c r="J7" i="3"/>
  <c r="J6" i="3"/>
  <c r="E70" i="10" l="1"/>
  <c r="E67" i="10"/>
  <c r="B286" i="8" s="1"/>
  <c r="E65" i="10"/>
  <c r="B292" i="7" s="1"/>
  <c r="E68" i="10"/>
  <c r="E66" i="10"/>
  <c r="E64" i="10"/>
  <c r="B294" i="5" s="1"/>
  <c r="E63" i="10"/>
  <c r="E57" i="10"/>
  <c r="E54" i="10"/>
  <c r="E52" i="10"/>
  <c r="E55" i="10"/>
  <c r="E53" i="10"/>
  <c r="E51" i="10"/>
  <c r="E50" i="10"/>
  <c r="B233" i="6" s="1"/>
  <c r="E42" i="10"/>
  <c r="B180" i="8" s="1"/>
  <c r="E40" i="10"/>
  <c r="E43" i="10"/>
  <c r="E41" i="10"/>
  <c r="B186" i="7" s="1"/>
  <c r="E39" i="10"/>
  <c r="B185" i="5" s="1"/>
  <c r="E38" i="10"/>
  <c r="B182" i="6" s="1"/>
  <c r="E31" i="10"/>
  <c r="E29" i="10"/>
  <c r="E32" i="10"/>
  <c r="E30" i="10"/>
  <c r="E28" i="10"/>
  <c r="E27" i="10"/>
  <c r="B136" i="6" s="1"/>
  <c r="E20" i="10"/>
  <c r="B88" i="8" s="1"/>
  <c r="E18" i="10"/>
  <c r="E21" i="10"/>
  <c r="B90" i="5" s="1"/>
  <c r="E19" i="10"/>
  <c r="E17" i="10"/>
  <c r="B90" i="6" s="1"/>
  <c r="E16" i="10"/>
  <c r="E9" i="10"/>
  <c r="B43" i="8" s="1"/>
  <c r="E7" i="10"/>
  <c r="E10" i="10"/>
  <c r="B45" i="5" s="1"/>
  <c r="E8" i="10"/>
  <c r="E6" i="10"/>
  <c r="E5" i="10"/>
  <c r="B45" i="6" s="1"/>
  <c r="T18" i="15"/>
  <c r="Q18" i="15"/>
  <c r="P18" i="15"/>
  <c r="N18" i="15"/>
  <c r="M18" i="15"/>
  <c r="I18" i="15"/>
  <c r="D18" i="15"/>
  <c r="T17" i="15"/>
  <c r="P17" i="15"/>
  <c r="I17" i="15"/>
  <c r="F17" i="15"/>
  <c r="D17" i="15"/>
  <c r="T16" i="15"/>
  <c r="Q16" i="15"/>
  <c r="N16" i="15"/>
  <c r="M16" i="15"/>
  <c r="K16" i="15"/>
  <c r="I16" i="15"/>
  <c r="F16" i="15"/>
  <c r="D16" i="15"/>
  <c r="T15" i="15"/>
  <c r="R15" i="15"/>
  <c r="Q15" i="15"/>
  <c r="P15" i="15"/>
  <c r="N15" i="15"/>
  <c r="M15" i="15"/>
  <c r="I15" i="15"/>
  <c r="F15" i="15"/>
  <c r="D15" i="15"/>
  <c r="T14" i="15"/>
  <c r="R14" i="15"/>
  <c r="Q14" i="15"/>
  <c r="P14" i="15"/>
  <c r="N14" i="15"/>
  <c r="M14" i="15"/>
  <c r="I14" i="15"/>
  <c r="D14" i="15"/>
  <c r="F231" i="3"/>
  <c r="I231" i="3"/>
  <c r="G231" i="3"/>
  <c r="H231" i="3"/>
  <c r="F232" i="3"/>
  <c r="I232" i="3"/>
  <c r="G232" i="3"/>
  <c r="H232" i="3"/>
  <c r="F233" i="3"/>
  <c r="I233" i="3"/>
  <c r="G233" i="3"/>
  <c r="H233" i="3"/>
  <c r="F234" i="3"/>
  <c r="I234" i="3"/>
  <c r="G234" i="3"/>
  <c r="H234" i="3"/>
  <c r="F235" i="3"/>
  <c r="I235" i="3"/>
  <c r="G235" i="3"/>
  <c r="H235" i="3"/>
  <c r="F236" i="3"/>
  <c r="I236" i="3"/>
  <c r="G236" i="3"/>
  <c r="H236" i="3"/>
  <c r="F237" i="3"/>
  <c r="I237" i="3"/>
  <c r="G237" i="3"/>
  <c r="H237" i="3"/>
  <c r="F238" i="3"/>
  <c r="I238" i="3"/>
  <c r="G238" i="3"/>
  <c r="H238" i="3"/>
  <c r="F239" i="3"/>
  <c r="I239" i="3"/>
  <c r="G239" i="3"/>
  <c r="H239" i="3"/>
  <c r="F240" i="3"/>
  <c r="I240" i="3"/>
  <c r="G240" i="3"/>
  <c r="H240" i="3"/>
  <c r="F242" i="3"/>
  <c r="I242" i="3"/>
  <c r="G242" i="3"/>
  <c r="H242" i="3"/>
  <c r="F243" i="3"/>
  <c r="I243" i="3"/>
  <c r="G243" i="3"/>
  <c r="H243" i="3"/>
  <c r="F245" i="3"/>
  <c r="I245" i="3"/>
  <c r="G245" i="3"/>
  <c r="H245" i="3"/>
  <c r="F246" i="3"/>
  <c r="I246" i="3"/>
  <c r="G246" i="3"/>
  <c r="H246" i="3"/>
  <c r="F253" i="3"/>
  <c r="I253" i="3"/>
  <c r="G253" i="3"/>
  <c r="H253" i="3"/>
  <c r="F254" i="3"/>
  <c r="I254" i="3"/>
  <c r="G254" i="3"/>
  <c r="H254" i="3"/>
  <c r="F255" i="3"/>
  <c r="I255" i="3"/>
  <c r="G255" i="3"/>
  <c r="H255" i="3"/>
  <c r="F256" i="3"/>
  <c r="I256" i="3"/>
  <c r="G256" i="3"/>
  <c r="H256" i="3"/>
  <c r="M268" i="3"/>
  <c r="G268" i="3"/>
  <c r="I268" i="3" s="1"/>
  <c r="C268" i="3"/>
  <c r="E268" i="3" s="1"/>
  <c r="M269" i="3"/>
  <c r="G269" i="3"/>
  <c r="I269" i="3" s="1"/>
  <c r="C269" i="3"/>
  <c r="E269" i="3" s="1"/>
  <c r="M270" i="3"/>
  <c r="G270" i="3"/>
  <c r="I270" i="3" s="1"/>
  <c r="C270" i="3"/>
  <c r="E270" i="3" s="1"/>
  <c r="F183" i="3"/>
  <c r="I183" i="3"/>
  <c r="G183" i="3"/>
  <c r="H183" i="3"/>
  <c r="F184" i="3"/>
  <c r="I184" i="3"/>
  <c r="G184" i="3"/>
  <c r="H184" i="3"/>
  <c r="F185" i="3"/>
  <c r="I185" i="3"/>
  <c r="G185" i="3"/>
  <c r="H185" i="3"/>
  <c r="F186" i="3"/>
  <c r="I186" i="3"/>
  <c r="G186" i="3"/>
  <c r="H186" i="3"/>
  <c r="F187" i="3"/>
  <c r="I187" i="3"/>
  <c r="G187" i="3"/>
  <c r="H187" i="3"/>
  <c r="F188" i="3"/>
  <c r="I188" i="3"/>
  <c r="G188" i="3"/>
  <c r="H188" i="3"/>
  <c r="F189" i="3"/>
  <c r="I189" i="3"/>
  <c r="G189" i="3"/>
  <c r="H189" i="3"/>
  <c r="F190" i="3"/>
  <c r="I190" i="3"/>
  <c r="G190" i="3"/>
  <c r="H190" i="3"/>
  <c r="F191" i="3"/>
  <c r="I191" i="3"/>
  <c r="G191" i="3"/>
  <c r="H191" i="3"/>
  <c r="F192" i="3"/>
  <c r="I192" i="3"/>
  <c r="G192" i="3"/>
  <c r="H192" i="3"/>
  <c r="F193" i="3"/>
  <c r="I193" i="3"/>
  <c r="G193" i="3"/>
  <c r="H193" i="3"/>
  <c r="F194" i="3"/>
  <c r="I194" i="3"/>
  <c r="G194" i="3"/>
  <c r="H194" i="3"/>
  <c r="F195" i="3"/>
  <c r="I195" i="3"/>
  <c r="G195" i="3"/>
  <c r="H195" i="3"/>
  <c r="F196" i="3"/>
  <c r="I196" i="3"/>
  <c r="G196" i="3"/>
  <c r="H196" i="3"/>
  <c r="F197" i="3"/>
  <c r="I197" i="3"/>
  <c r="G197" i="3"/>
  <c r="H197" i="3"/>
  <c r="F198" i="3"/>
  <c r="I198" i="3"/>
  <c r="G198" i="3"/>
  <c r="H198" i="3"/>
  <c r="F199" i="3"/>
  <c r="I199" i="3"/>
  <c r="G199" i="3"/>
  <c r="H199" i="3"/>
  <c r="F200" i="3"/>
  <c r="I200" i="3"/>
  <c r="G200" i="3"/>
  <c r="H200" i="3"/>
  <c r="F201" i="3"/>
  <c r="I201" i="3"/>
  <c r="G201" i="3"/>
  <c r="H201" i="3"/>
  <c r="J190" i="3"/>
  <c r="J191" i="3"/>
  <c r="J192" i="3"/>
  <c r="J193" i="3"/>
  <c r="J194" i="3"/>
  <c r="J195" i="3"/>
  <c r="J196" i="3"/>
  <c r="J197" i="3"/>
  <c r="J198" i="3"/>
  <c r="J199" i="3"/>
  <c r="J200" i="3"/>
  <c r="J201" i="3"/>
  <c r="K183" i="3"/>
  <c r="K184" i="3"/>
  <c r="K185" i="3"/>
  <c r="K186" i="3"/>
  <c r="K187" i="3"/>
  <c r="K188" i="3"/>
  <c r="K189" i="3"/>
  <c r="K190" i="3"/>
  <c r="K191" i="3"/>
  <c r="K192" i="3"/>
  <c r="K193" i="3"/>
  <c r="K194" i="3"/>
  <c r="K195" i="3"/>
  <c r="K196" i="3"/>
  <c r="K197" i="3"/>
  <c r="K198" i="3"/>
  <c r="K199" i="3"/>
  <c r="K200" i="3"/>
  <c r="K201" i="3"/>
  <c r="M212" i="3"/>
  <c r="G212" i="3"/>
  <c r="I212" i="3" s="1"/>
  <c r="C212" i="3"/>
  <c r="E212" i="3" s="1"/>
  <c r="M213" i="3"/>
  <c r="G213" i="3"/>
  <c r="I213" i="3" s="1"/>
  <c r="C213" i="3"/>
  <c r="E213" i="3" s="1"/>
  <c r="M214" i="3"/>
  <c r="G214" i="3"/>
  <c r="I214" i="3" s="1"/>
  <c r="C214" i="3"/>
  <c r="E214" i="3" s="1"/>
  <c r="F138" i="3"/>
  <c r="I138" i="3"/>
  <c r="G138" i="3"/>
  <c r="H138" i="3"/>
  <c r="F139" i="3"/>
  <c r="I139" i="3"/>
  <c r="G139" i="3"/>
  <c r="H139" i="3"/>
  <c r="F140" i="3"/>
  <c r="I140" i="3"/>
  <c r="G140" i="3"/>
  <c r="H140" i="3"/>
  <c r="F141" i="3"/>
  <c r="I141" i="3"/>
  <c r="G141" i="3"/>
  <c r="H141" i="3"/>
  <c r="F142" i="3"/>
  <c r="I142" i="3"/>
  <c r="G142" i="3"/>
  <c r="H142" i="3"/>
  <c r="F143" i="3"/>
  <c r="I143" i="3"/>
  <c r="G143" i="3"/>
  <c r="H143" i="3"/>
  <c r="F144" i="3"/>
  <c r="I144" i="3"/>
  <c r="G144" i="3"/>
  <c r="H144" i="3"/>
  <c r="F145" i="3"/>
  <c r="I145" i="3"/>
  <c r="G145" i="3"/>
  <c r="H145" i="3"/>
  <c r="F146" i="3"/>
  <c r="I146" i="3"/>
  <c r="G146" i="3"/>
  <c r="H146" i="3"/>
  <c r="F147" i="3"/>
  <c r="I147" i="3"/>
  <c r="G147" i="3"/>
  <c r="H147" i="3"/>
  <c r="F148" i="3"/>
  <c r="I148" i="3"/>
  <c r="G148" i="3"/>
  <c r="H148" i="3"/>
  <c r="F149" i="3"/>
  <c r="I149" i="3"/>
  <c r="G149" i="3"/>
  <c r="H149" i="3"/>
  <c r="F150" i="3"/>
  <c r="I150" i="3"/>
  <c r="G150" i="3"/>
  <c r="H150" i="3"/>
  <c r="F151" i="3"/>
  <c r="I151" i="3"/>
  <c r="G151" i="3"/>
  <c r="H151" i="3"/>
  <c r="F152" i="3"/>
  <c r="I152" i="3"/>
  <c r="G152" i="3"/>
  <c r="H152" i="3"/>
  <c r="F153" i="3"/>
  <c r="I153" i="3"/>
  <c r="G153" i="3"/>
  <c r="H153" i="3"/>
  <c r="M164" i="3"/>
  <c r="G164" i="3"/>
  <c r="I164" i="3" s="1"/>
  <c r="C164" i="3"/>
  <c r="E164" i="3" s="1"/>
  <c r="M165" i="3"/>
  <c r="G165" i="3"/>
  <c r="I165" i="3" s="1"/>
  <c r="C165" i="3"/>
  <c r="E165" i="3" s="1"/>
  <c r="M166" i="3"/>
  <c r="G166" i="3"/>
  <c r="I166" i="3" s="1"/>
  <c r="C166" i="3"/>
  <c r="E166" i="3" s="1"/>
  <c r="F95" i="3"/>
  <c r="I95" i="3"/>
  <c r="G95" i="3"/>
  <c r="H95" i="3"/>
  <c r="F96" i="3"/>
  <c r="I96" i="3"/>
  <c r="G96" i="3"/>
  <c r="H96" i="3"/>
  <c r="F97" i="3"/>
  <c r="I97" i="3"/>
  <c r="G97" i="3"/>
  <c r="H97" i="3"/>
  <c r="F98" i="3"/>
  <c r="I98" i="3"/>
  <c r="G98" i="3"/>
  <c r="H98" i="3"/>
  <c r="F99" i="3"/>
  <c r="I99" i="3"/>
  <c r="G99" i="3"/>
  <c r="H99" i="3"/>
  <c r="F100" i="3"/>
  <c r="I100" i="3"/>
  <c r="G100" i="3"/>
  <c r="H100" i="3"/>
  <c r="F101" i="3"/>
  <c r="I101" i="3"/>
  <c r="G101" i="3"/>
  <c r="H101" i="3"/>
  <c r="F102" i="3"/>
  <c r="I102" i="3"/>
  <c r="G102" i="3"/>
  <c r="H102" i="3"/>
  <c r="F103" i="3"/>
  <c r="I103" i="3"/>
  <c r="G103" i="3"/>
  <c r="H103" i="3"/>
  <c r="F104" i="3"/>
  <c r="I104" i="3"/>
  <c r="G104" i="3"/>
  <c r="H104" i="3"/>
  <c r="F105" i="3"/>
  <c r="I105" i="3"/>
  <c r="G105" i="3"/>
  <c r="H105" i="3"/>
  <c r="F106" i="3"/>
  <c r="I106" i="3"/>
  <c r="G106" i="3"/>
  <c r="H106" i="3"/>
  <c r="F107" i="3"/>
  <c r="I107" i="3"/>
  <c r="G107" i="3"/>
  <c r="H107" i="3"/>
  <c r="F108" i="3"/>
  <c r="I108" i="3"/>
  <c r="G108" i="3"/>
  <c r="H108" i="3"/>
  <c r="F109" i="3"/>
  <c r="I109" i="3"/>
  <c r="G109" i="3"/>
  <c r="H109" i="3"/>
  <c r="F110" i="3"/>
  <c r="I110" i="3"/>
  <c r="G110" i="3"/>
  <c r="H110" i="3"/>
  <c r="M120" i="3"/>
  <c r="G120" i="3"/>
  <c r="I120" i="3" s="1"/>
  <c r="C120" i="3"/>
  <c r="E120" i="3" s="1"/>
  <c r="M121" i="3"/>
  <c r="G121" i="3"/>
  <c r="I121" i="3" s="1"/>
  <c r="C121" i="3"/>
  <c r="E121" i="3" s="1"/>
  <c r="M122" i="3"/>
  <c r="G122" i="3"/>
  <c r="I122" i="3" s="1"/>
  <c r="C122" i="3"/>
  <c r="E122" i="3" s="1"/>
  <c r="F51" i="3"/>
  <c r="I51" i="3"/>
  <c r="G51" i="3"/>
  <c r="H51" i="3"/>
  <c r="F52" i="3"/>
  <c r="I52" i="3"/>
  <c r="G52" i="3"/>
  <c r="H52" i="3"/>
  <c r="F53" i="3"/>
  <c r="I53" i="3"/>
  <c r="G53" i="3"/>
  <c r="H53" i="3"/>
  <c r="F54" i="3"/>
  <c r="I54" i="3"/>
  <c r="G54" i="3"/>
  <c r="H54" i="3"/>
  <c r="F55" i="3"/>
  <c r="I55" i="3"/>
  <c r="G55" i="3"/>
  <c r="H55" i="3"/>
  <c r="F56" i="3"/>
  <c r="I56" i="3"/>
  <c r="G56" i="3"/>
  <c r="H56" i="3"/>
  <c r="F57" i="3"/>
  <c r="I57" i="3"/>
  <c r="G57" i="3"/>
  <c r="H57" i="3"/>
  <c r="F58" i="3"/>
  <c r="I58" i="3"/>
  <c r="G58" i="3"/>
  <c r="H58" i="3"/>
  <c r="F59" i="3"/>
  <c r="I59" i="3"/>
  <c r="G59" i="3"/>
  <c r="H59" i="3"/>
  <c r="F60" i="3"/>
  <c r="I60" i="3"/>
  <c r="G60" i="3"/>
  <c r="H60" i="3"/>
  <c r="F61" i="3"/>
  <c r="I61" i="3"/>
  <c r="G61" i="3"/>
  <c r="H61" i="3"/>
  <c r="F62" i="3"/>
  <c r="I62" i="3"/>
  <c r="G62" i="3"/>
  <c r="H62" i="3"/>
  <c r="F63" i="3"/>
  <c r="I63" i="3"/>
  <c r="G63" i="3"/>
  <c r="H63" i="3"/>
  <c r="F64" i="3"/>
  <c r="I64" i="3"/>
  <c r="G64" i="3"/>
  <c r="H64" i="3"/>
  <c r="F65" i="3"/>
  <c r="I65" i="3"/>
  <c r="G65" i="3"/>
  <c r="H65" i="3"/>
  <c r="F66" i="3"/>
  <c r="I66" i="3"/>
  <c r="G66" i="3"/>
  <c r="H66" i="3"/>
  <c r="M76" i="3"/>
  <c r="G76" i="3"/>
  <c r="I76" i="3" s="1"/>
  <c r="C76" i="3"/>
  <c r="E76" i="3" s="1"/>
  <c r="M77" i="3"/>
  <c r="G77" i="3"/>
  <c r="I77" i="3" s="1"/>
  <c r="C77" i="3"/>
  <c r="E77" i="3" s="1"/>
  <c r="M78" i="3"/>
  <c r="G78" i="3"/>
  <c r="I78" i="3" s="1"/>
  <c r="C78" i="3"/>
  <c r="E78" i="3" s="1"/>
  <c r="F6" i="3"/>
  <c r="G6" i="3"/>
  <c r="H6" i="3"/>
  <c r="I6" i="3"/>
  <c r="F7" i="3"/>
  <c r="G7" i="3"/>
  <c r="H7" i="3"/>
  <c r="I7" i="3"/>
  <c r="F8" i="3"/>
  <c r="G8" i="3"/>
  <c r="H8" i="3"/>
  <c r="I8" i="3"/>
  <c r="F9" i="3"/>
  <c r="G9" i="3"/>
  <c r="H9" i="3"/>
  <c r="I9" i="3"/>
  <c r="F10" i="3"/>
  <c r="G10" i="3"/>
  <c r="H10" i="3"/>
  <c r="I10" i="3"/>
  <c r="F11" i="3"/>
  <c r="G11" i="3"/>
  <c r="H11" i="3"/>
  <c r="I11" i="3"/>
  <c r="F12" i="3"/>
  <c r="G12" i="3"/>
  <c r="H12" i="3"/>
  <c r="I12" i="3"/>
  <c r="F13" i="3"/>
  <c r="G13" i="3"/>
  <c r="H13" i="3"/>
  <c r="I13" i="3"/>
  <c r="F14" i="3"/>
  <c r="G14" i="3"/>
  <c r="H14" i="3"/>
  <c r="I14" i="3"/>
  <c r="F15" i="3"/>
  <c r="G15" i="3"/>
  <c r="H15" i="3"/>
  <c r="I15" i="3"/>
  <c r="F16" i="3"/>
  <c r="G16" i="3"/>
  <c r="H16" i="3"/>
  <c r="I16" i="3"/>
  <c r="F17" i="3"/>
  <c r="G17" i="3"/>
  <c r="H17" i="3"/>
  <c r="I17" i="3"/>
  <c r="F18" i="3"/>
  <c r="G18" i="3"/>
  <c r="H18" i="3"/>
  <c r="I18" i="3"/>
  <c r="F19" i="3"/>
  <c r="G19" i="3"/>
  <c r="H19" i="3"/>
  <c r="I19" i="3"/>
  <c r="F20" i="3"/>
  <c r="G20" i="3"/>
  <c r="H20" i="3"/>
  <c r="I20" i="3"/>
  <c r="F21" i="3"/>
  <c r="G21" i="3"/>
  <c r="H21" i="3"/>
  <c r="I21" i="3"/>
  <c r="M31" i="3"/>
  <c r="G31" i="3"/>
  <c r="I31" i="3" s="1"/>
  <c r="C31" i="3"/>
  <c r="E31" i="3" s="1"/>
  <c r="M32" i="3"/>
  <c r="G32" i="3"/>
  <c r="I32" i="3" s="1"/>
  <c r="C32" i="3"/>
  <c r="E32" i="3" s="1"/>
  <c r="M33" i="3"/>
  <c r="G33" i="3"/>
  <c r="I33" i="3" s="1"/>
  <c r="C33" i="3"/>
  <c r="E33" i="3" s="1"/>
  <c r="O258" i="3"/>
  <c r="I258" i="3"/>
  <c r="H258" i="3"/>
  <c r="G258" i="3"/>
  <c r="F258" i="3"/>
  <c r="I257" i="3"/>
  <c r="H257" i="3"/>
  <c r="G257" i="3"/>
  <c r="F257" i="3"/>
  <c r="F252" i="3"/>
  <c r="F251" i="3"/>
  <c r="F250" i="3"/>
  <c r="F249" i="3"/>
  <c r="F248" i="3"/>
  <c r="F247" i="3"/>
  <c r="F244" i="3"/>
  <c r="I241" i="3"/>
  <c r="H241" i="3"/>
  <c r="G241" i="3"/>
  <c r="F241" i="3"/>
  <c r="O202" i="3"/>
  <c r="I202" i="3"/>
  <c r="H202" i="3"/>
  <c r="G202" i="3"/>
  <c r="F202" i="3"/>
  <c r="O154" i="3"/>
  <c r="I154" i="3"/>
  <c r="G154" i="3"/>
  <c r="F154" i="3"/>
  <c r="O111" i="3"/>
  <c r="I111" i="3"/>
  <c r="G111" i="3"/>
  <c r="F111" i="3"/>
  <c r="O67" i="3"/>
  <c r="K67" i="3"/>
  <c r="J67" i="3"/>
  <c r="I67" i="3"/>
  <c r="H67" i="3"/>
  <c r="G67" i="3"/>
  <c r="F67" i="3"/>
  <c r="F22" i="3"/>
  <c r="G22" i="3"/>
  <c r="H22" i="3"/>
  <c r="I22" i="3"/>
  <c r="K22" i="3"/>
  <c r="J22" i="3"/>
  <c r="H250" i="7"/>
  <c r="K250" i="7"/>
  <c r="I250" i="7"/>
  <c r="J250" i="7"/>
  <c r="H251" i="7"/>
  <c r="K251" i="7"/>
  <c r="I251" i="7"/>
  <c r="J251" i="7"/>
  <c r="H252" i="7"/>
  <c r="K252" i="7"/>
  <c r="I252" i="7"/>
  <c r="J252" i="7"/>
  <c r="H253" i="7"/>
  <c r="K253" i="7"/>
  <c r="I253" i="7"/>
  <c r="J253" i="7"/>
  <c r="H254" i="7"/>
  <c r="K254" i="7"/>
  <c r="I254" i="7"/>
  <c r="J254" i="7"/>
  <c r="H255" i="7"/>
  <c r="K255" i="7"/>
  <c r="I255" i="7"/>
  <c r="J255" i="7"/>
  <c r="H256" i="7"/>
  <c r="K256" i="7"/>
  <c r="I256" i="7"/>
  <c r="J256" i="7"/>
  <c r="H257" i="7"/>
  <c r="K257" i="7"/>
  <c r="I257" i="7"/>
  <c r="J257" i="7"/>
  <c r="H258" i="7"/>
  <c r="K258" i="7"/>
  <c r="I258" i="7"/>
  <c r="J258" i="7"/>
  <c r="H259" i="7"/>
  <c r="K259" i="7"/>
  <c r="I259" i="7"/>
  <c r="J259" i="7"/>
  <c r="H260" i="7"/>
  <c r="K260" i="7"/>
  <c r="I260" i="7"/>
  <c r="J260" i="7"/>
  <c r="H261" i="7"/>
  <c r="K261" i="7"/>
  <c r="I261" i="7"/>
  <c r="J261" i="7"/>
  <c r="H262" i="7"/>
  <c r="K262" i="7"/>
  <c r="I262" i="7"/>
  <c r="J262" i="7"/>
  <c r="H263" i="7"/>
  <c r="K263" i="7"/>
  <c r="I263" i="7"/>
  <c r="J263" i="7"/>
  <c r="H264" i="7"/>
  <c r="K264" i="7"/>
  <c r="I264" i="7"/>
  <c r="J264" i="7"/>
  <c r="H265" i="7"/>
  <c r="K265" i="7"/>
  <c r="I265" i="7"/>
  <c r="J265" i="7"/>
  <c r="H266" i="7"/>
  <c r="K266" i="7"/>
  <c r="I266" i="7"/>
  <c r="J266" i="7"/>
  <c r="H267" i="7"/>
  <c r="K267" i="7"/>
  <c r="I267" i="7"/>
  <c r="J267" i="7"/>
  <c r="H268" i="7"/>
  <c r="K268" i="7"/>
  <c r="I268" i="7"/>
  <c r="J268" i="7"/>
  <c r="H269" i="7"/>
  <c r="K269" i="7"/>
  <c r="I269" i="7"/>
  <c r="J269" i="7"/>
  <c r="H270" i="7"/>
  <c r="K270" i="7"/>
  <c r="I270" i="7"/>
  <c r="J270" i="7"/>
  <c r="H197" i="7"/>
  <c r="K197" i="7"/>
  <c r="I197" i="7"/>
  <c r="J197" i="7"/>
  <c r="H198" i="7"/>
  <c r="K198" i="7"/>
  <c r="I198" i="7"/>
  <c r="J198" i="7"/>
  <c r="H199" i="7"/>
  <c r="K199" i="7"/>
  <c r="I199" i="7"/>
  <c r="J199" i="7"/>
  <c r="H200" i="7"/>
  <c r="K200" i="7"/>
  <c r="I200" i="7"/>
  <c r="J200" i="7"/>
  <c r="H201" i="7"/>
  <c r="K201" i="7"/>
  <c r="I201" i="7"/>
  <c r="J201" i="7"/>
  <c r="H202" i="7"/>
  <c r="K202" i="7"/>
  <c r="I202" i="7"/>
  <c r="J202" i="7"/>
  <c r="H203" i="7"/>
  <c r="K203" i="7"/>
  <c r="I203" i="7"/>
  <c r="J203" i="7"/>
  <c r="H204" i="7"/>
  <c r="K204" i="7"/>
  <c r="I204" i="7"/>
  <c r="J204" i="7"/>
  <c r="H205" i="7"/>
  <c r="K205" i="7"/>
  <c r="I205" i="7"/>
  <c r="J205" i="7"/>
  <c r="H206" i="7"/>
  <c r="K206" i="7"/>
  <c r="I206" i="7"/>
  <c r="J206" i="7"/>
  <c r="H207" i="7"/>
  <c r="K207" i="7"/>
  <c r="I207" i="7"/>
  <c r="J207" i="7"/>
  <c r="H208" i="7"/>
  <c r="K208" i="7"/>
  <c r="I208" i="7"/>
  <c r="J208" i="7"/>
  <c r="H209" i="7"/>
  <c r="K209" i="7"/>
  <c r="I209" i="7"/>
  <c r="J209" i="7"/>
  <c r="H210" i="7"/>
  <c r="K210" i="7"/>
  <c r="I210" i="7"/>
  <c r="J210" i="7"/>
  <c r="H211" i="7"/>
  <c r="K211" i="7"/>
  <c r="I211" i="7"/>
  <c r="J211" i="7"/>
  <c r="H212" i="7"/>
  <c r="K212" i="7"/>
  <c r="I212" i="7"/>
  <c r="J212" i="7"/>
  <c r="H213" i="7"/>
  <c r="K213" i="7"/>
  <c r="I213" i="7"/>
  <c r="J213" i="7"/>
  <c r="H214" i="7"/>
  <c r="K214" i="7"/>
  <c r="I214" i="7"/>
  <c r="J214" i="7"/>
  <c r="H215" i="7"/>
  <c r="K215" i="7"/>
  <c r="I215" i="7"/>
  <c r="J215" i="7"/>
  <c r="H216" i="7"/>
  <c r="K216" i="7"/>
  <c r="I216" i="7"/>
  <c r="J216" i="7"/>
  <c r="H217" i="7"/>
  <c r="K217" i="7"/>
  <c r="I217" i="7"/>
  <c r="J217" i="7"/>
  <c r="L201" i="7"/>
  <c r="L204" i="7"/>
  <c r="L205" i="7"/>
  <c r="L211" i="7"/>
  <c r="L216" i="7"/>
  <c r="M201" i="7"/>
  <c r="M204" i="7"/>
  <c r="M205" i="7"/>
  <c r="M211" i="7"/>
  <c r="M216" i="7"/>
  <c r="H149" i="7"/>
  <c r="K149" i="7"/>
  <c r="I149" i="7"/>
  <c r="J149" i="7"/>
  <c r="H150" i="7"/>
  <c r="K150" i="7"/>
  <c r="I150" i="7"/>
  <c r="J150" i="7"/>
  <c r="H151" i="7"/>
  <c r="K151" i="7"/>
  <c r="I151" i="7"/>
  <c r="J151" i="7"/>
  <c r="H152" i="7"/>
  <c r="K152" i="7"/>
  <c r="I152" i="7"/>
  <c r="J152" i="7"/>
  <c r="H153" i="7"/>
  <c r="K153" i="7"/>
  <c r="I153" i="7"/>
  <c r="J153" i="7"/>
  <c r="H154" i="7"/>
  <c r="K154" i="7"/>
  <c r="I154" i="7"/>
  <c r="J154" i="7"/>
  <c r="H155" i="7"/>
  <c r="K155" i="7"/>
  <c r="I155" i="7"/>
  <c r="J155" i="7"/>
  <c r="H156" i="7"/>
  <c r="K156" i="7"/>
  <c r="I156" i="7"/>
  <c r="J156" i="7"/>
  <c r="H157" i="7"/>
  <c r="K157" i="7"/>
  <c r="I157" i="7"/>
  <c r="J157" i="7"/>
  <c r="H158" i="7"/>
  <c r="K158" i="7"/>
  <c r="I158" i="7"/>
  <c r="J158" i="7"/>
  <c r="H159" i="7"/>
  <c r="K159" i="7"/>
  <c r="I159" i="7"/>
  <c r="J159" i="7"/>
  <c r="H160" i="7"/>
  <c r="K160" i="7"/>
  <c r="I160" i="7"/>
  <c r="J160" i="7"/>
  <c r="H161" i="7"/>
  <c r="K161" i="7"/>
  <c r="I161" i="7"/>
  <c r="J161" i="7"/>
  <c r="H162" i="7"/>
  <c r="K162" i="7"/>
  <c r="I162" i="7"/>
  <c r="J162" i="7"/>
  <c r="H163" i="7"/>
  <c r="K163" i="7"/>
  <c r="I163" i="7"/>
  <c r="J163" i="7"/>
  <c r="H164" i="7"/>
  <c r="K164" i="7"/>
  <c r="I164" i="7"/>
  <c r="J164" i="7"/>
  <c r="H102" i="7"/>
  <c r="K102" i="7"/>
  <c r="I102" i="7"/>
  <c r="J102" i="7"/>
  <c r="H103" i="7"/>
  <c r="K103" i="7"/>
  <c r="I103" i="7"/>
  <c r="J103" i="7"/>
  <c r="H104" i="7"/>
  <c r="K104" i="7"/>
  <c r="I104" i="7"/>
  <c r="J104" i="7"/>
  <c r="H105" i="7"/>
  <c r="K105" i="7"/>
  <c r="I105" i="7"/>
  <c r="J105" i="7"/>
  <c r="H106" i="7"/>
  <c r="K106" i="7"/>
  <c r="I106" i="7"/>
  <c r="J106" i="7"/>
  <c r="H107" i="7"/>
  <c r="K107" i="7"/>
  <c r="I107" i="7"/>
  <c r="J107" i="7"/>
  <c r="H108" i="7"/>
  <c r="K108" i="7"/>
  <c r="I108" i="7"/>
  <c r="J108" i="7"/>
  <c r="H109" i="7"/>
  <c r="K109" i="7"/>
  <c r="I109" i="7"/>
  <c r="J109" i="7"/>
  <c r="H110" i="7"/>
  <c r="K110" i="7"/>
  <c r="I110" i="7"/>
  <c r="J110" i="7"/>
  <c r="H111" i="7"/>
  <c r="K111" i="7"/>
  <c r="I111" i="7"/>
  <c r="J111" i="7"/>
  <c r="H112" i="7"/>
  <c r="K112" i="7"/>
  <c r="I112" i="7"/>
  <c r="J112" i="7"/>
  <c r="H113" i="7"/>
  <c r="K113" i="7"/>
  <c r="I113" i="7"/>
  <c r="J113" i="7"/>
  <c r="H114" i="7"/>
  <c r="K114" i="7"/>
  <c r="I114" i="7"/>
  <c r="J114" i="7"/>
  <c r="H115" i="7"/>
  <c r="K115" i="7"/>
  <c r="I115" i="7"/>
  <c r="J115" i="7"/>
  <c r="H116" i="7"/>
  <c r="K116" i="7"/>
  <c r="I116" i="7"/>
  <c r="J116" i="7"/>
  <c r="H117" i="7"/>
  <c r="K117" i="7"/>
  <c r="I117" i="7"/>
  <c r="J117" i="7"/>
  <c r="H55" i="7"/>
  <c r="K55" i="7"/>
  <c r="I55" i="7"/>
  <c r="J55" i="7"/>
  <c r="H56" i="7"/>
  <c r="K56" i="7"/>
  <c r="I56" i="7"/>
  <c r="J56" i="7"/>
  <c r="H57" i="7"/>
  <c r="K57" i="7"/>
  <c r="I57" i="7"/>
  <c r="J57" i="7"/>
  <c r="H58" i="7"/>
  <c r="K58" i="7"/>
  <c r="I58" i="7"/>
  <c r="J58" i="7"/>
  <c r="H59" i="7"/>
  <c r="K59" i="7"/>
  <c r="I59" i="7"/>
  <c r="J59" i="7"/>
  <c r="H60" i="7"/>
  <c r="K60" i="7"/>
  <c r="I60" i="7"/>
  <c r="J60" i="7"/>
  <c r="H61" i="7"/>
  <c r="K61" i="7"/>
  <c r="I61" i="7"/>
  <c r="J61" i="7"/>
  <c r="H62" i="7"/>
  <c r="K62" i="7"/>
  <c r="I62" i="7"/>
  <c r="J62" i="7"/>
  <c r="H63" i="7"/>
  <c r="K63" i="7"/>
  <c r="I63" i="7"/>
  <c r="J63" i="7"/>
  <c r="H64" i="7"/>
  <c r="K64" i="7"/>
  <c r="I64" i="7"/>
  <c r="J64" i="7"/>
  <c r="H65" i="7"/>
  <c r="K65" i="7"/>
  <c r="I65" i="7"/>
  <c r="J65" i="7"/>
  <c r="H66" i="7"/>
  <c r="K66" i="7"/>
  <c r="I66" i="7"/>
  <c r="J66" i="7"/>
  <c r="H67" i="7"/>
  <c r="K67" i="7"/>
  <c r="I67" i="7"/>
  <c r="J67" i="7"/>
  <c r="H68" i="7"/>
  <c r="K68" i="7"/>
  <c r="I68" i="7"/>
  <c r="J68" i="7"/>
  <c r="H69" i="7"/>
  <c r="K69" i="7"/>
  <c r="I69" i="7"/>
  <c r="J69" i="7"/>
  <c r="H70" i="7"/>
  <c r="K70" i="7"/>
  <c r="I70" i="7"/>
  <c r="J70" i="7"/>
  <c r="H6" i="7"/>
  <c r="K6" i="7"/>
  <c r="I6" i="7"/>
  <c r="J6" i="7"/>
  <c r="H7" i="7"/>
  <c r="K7" i="7"/>
  <c r="I7" i="7"/>
  <c r="J7" i="7"/>
  <c r="H8" i="7"/>
  <c r="K8" i="7"/>
  <c r="I8" i="7"/>
  <c r="J8" i="7"/>
  <c r="H9" i="7"/>
  <c r="K9" i="7"/>
  <c r="I9" i="7"/>
  <c r="J9" i="7"/>
  <c r="H10" i="7"/>
  <c r="K10" i="7"/>
  <c r="I10" i="7"/>
  <c r="J10" i="7"/>
  <c r="H11" i="7"/>
  <c r="K11" i="7"/>
  <c r="I11" i="7"/>
  <c r="J11" i="7"/>
  <c r="H12" i="7"/>
  <c r="K12" i="7"/>
  <c r="I12" i="7"/>
  <c r="J12" i="7"/>
  <c r="H13" i="7"/>
  <c r="K13" i="7"/>
  <c r="I13" i="7"/>
  <c r="J13" i="7"/>
  <c r="H14" i="7"/>
  <c r="K14" i="7"/>
  <c r="I14" i="7"/>
  <c r="J14" i="7"/>
  <c r="H15" i="7"/>
  <c r="K15" i="7"/>
  <c r="I15" i="7"/>
  <c r="J15" i="7"/>
  <c r="H16" i="7"/>
  <c r="K16" i="7"/>
  <c r="I16" i="7"/>
  <c r="J16" i="7"/>
  <c r="H17" i="7"/>
  <c r="K17" i="7"/>
  <c r="I17" i="7"/>
  <c r="J17" i="7"/>
  <c r="H18" i="7"/>
  <c r="K18" i="7"/>
  <c r="I18" i="7"/>
  <c r="J18" i="7"/>
  <c r="H19" i="7"/>
  <c r="K19" i="7"/>
  <c r="I19" i="7"/>
  <c r="J19" i="7"/>
  <c r="H20" i="7"/>
  <c r="K20" i="7"/>
  <c r="I20" i="7"/>
  <c r="J20" i="7"/>
  <c r="H21" i="7"/>
  <c r="K21" i="7"/>
  <c r="I21" i="7"/>
  <c r="J21" i="7"/>
  <c r="N280" i="7"/>
  <c r="G280" i="7"/>
  <c r="I280" i="7" s="1"/>
  <c r="C280" i="7"/>
  <c r="E280" i="7" s="1"/>
  <c r="N281" i="7"/>
  <c r="G281" i="7"/>
  <c r="I281" i="7" s="1"/>
  <c r="C281" i="7"/>
  <c r="E281" i="7" s="1"/>
  <c r="N282" i="7"/>
  <c r="G282" i="7"/>
  <c r="I282" i="7" s="1"/>
  <c r="C282" i="7"/>
  <c r="E282" i="7" s="1"/>
  <c r="N283" i="7"/>
  <c r="G283" i="7"/>
  <c r="I283" i="7" s="1"/>
  <c r="C283" i="7"/>
  <c r="E283" i="7" s="1"/>
  <c r="N284" i="7"/>
  <c r="G284" i="7"/>
  <c r="I284" i="7" s="1"/>
  <c r="C284" i="7"/>
  <c r="E284" i="7" s="1"/>
  <c r="Q271" i="7"/>
  <c r="K271" i="7"/>
  <c r="J271" i="7"/>
  <c r="I271" i="7"/>
  <c r="H271" i="7"/>
  <c r="N227" i="7"/>
  <c r="C227" i="7"/>
  <c r="E227" i="7" s="1"/>
  <c r="N228" i="7"/>
  <c r="G228" i="7"/>
  <c r="I228" i="7" s="1"/>
  <c r="C228" i="7"/>
  <c r="E228" i="7" s="1"/>
  <c r="N229" i="7"/>
  <c r="G229" i="7"/>
  <c r="I229" i="7" s="1"/>
  <c r="C229" i="7"/>
  <c r="E229" i="7" s="1"/>
  <c r="N230" i="7"/>
  <c r="G230" i="7"/>
  <c r="I230" i="7" s="1"/>
  <c r="C230" i="7"/>
  <c r="E230" i="7" s="1"/>
  <c r="N231" i="7"/>
  <c r="G231" i="7"/>
  <c r="I231" i="7" s="1"/>
  <c r="C231" i="7"/>
  <c r="E231" i="7" s="1"/>
  <c r="Q218" i="7"/>
  <c r="K218" i="7"/>
  <c r="J218" i="7"/>
  <c r="I218" i="7"/>
  <c r="H218" i="7"/>
  <c r="N174" i="7"/>
  <c r="C174" i="7"/>
  <c r="E174" i="7" s="1"/>
  <c r="N175" i="7"/>
  <c r="G175" i="7"/>
  <c r="I175" i="7" s="1"/>
  <c r="C175" i="7"/>
  <c r="E175" i="7" s="1"/>
  <c r="N176" i="7"/>
  <c r="G176" i="7"/>
  <c r="I176" i="7" s="1"/>
  <c r="C176" i="7"/>
  <c r="E176" i="7" s="1"/>
  <c r="N177" i="7"/>
  <c r="G177" i="7"/>
  <c r="I177" i="7" s="1"/>
  <c r="C177" i="7"/>
  <c r="E177" i="7" s="1"/>
  <c r="N178" i="7"/>
  <c r="G178" i="7"/>
  <c r="I178" i="7" s="1"/>
  <c r="C178" i="7"/>
  <c r="E178" i="7" s="1"/>
  <c r="Q165" i="7"/>
  <c r="M165" i="7"/>
  <c r="L165" i="7"/>
  <c r="K165" i="7"/>
  <c r="J165" i="7"/>
  <c r="I165" i="7"/>
  <c r="H165" i="7"/>
  <c r="B139" i="7"/>
  <c r="N127" i="7"/>
  <c r="G127" i="7"/>
  <c r="I127" i="7" s="1"/>
  <c r="C127" i="7"/>
  <c r="E127" i="7" s="1"/>
  <c r="N128" i="7"/>
  <c r="G128" i="7"/>
  <c r="I128" i="7" s="1"/>
  <c r="C128" i="7"/>
  <c r="E128" i="7" s="1"/>
  <c r="N129" i="7"/>
  <c r="G129" i="7"/>
  <c r="I129" i="7" s="1"/>
  <c r="C129" i="7"/>
  <c r="E129" i="7" s="1"/>
  <c r="N130" i="7"/>
  <c r="G130" i="7"/>
  <c r="I130" i="7" s="1"/>
  <c r="C130" i="7"/>
  <c r="E130" i="7" s="1"/>
  <c r="N131" i="7"/>
  <c r="G131" i="7"/>
  <c r="I131" i="7" s="1"/>
  <c r="C131" i="7"/>
  <c r="E131" i="7" s="1"/>
  <c r="Q118" i="7"/>
  <c r="K118" i="7"/>
  <c r="J118" i="7"/>
  <c r="I118" i="7"/>
  <c r="H118" i="7"/>
  <c r="B92" i="7"/>
  <c r="N80" i="7"/>
  <c r="G80" i="7"/>
  <c r="I80" i="7" s="1"/>
  <c r="C80" i="7"/>
  <c r="E80" i="7" s="1"/>
  <c r="N81" i="7"/>
  <c r="G81" i="7"/>
  <c r="I81" i="7" s="1"/>
  <c r="C81" i="7"/>
  <c r="E81" i="7" s="1"/>
  <c r="N82" i="7"/>
  <c r="G82" i="7"/>
  <c r="I82" i="7" s="1"/>
  <c r="C82" i="7"/>
  <c r="E82" i="7" s="1"/>
  <c r="N83" i="7"/>
  <c r="G83" i="7"/>
  <c r="I83" i="7" s="1"/>
  <c r="C83" i="7"/>
  <c r="E83" i="7" s="1"/>
  <c r="N84" i="7"/>
  <c r="G84" i="7"/>
  <c r="I84" i="7" s="1"/>
  <c r="C84" i="7"/>
  <c r="E84" i="7" s="1"/>
  <c r="H71" i="7"/>
  <c r="K71" i="7"/>
  <c r="J71" i="7"/>
  <c r="I71" i="7"/>
  <c r="N31" i="7"/>
  <c r="G31" i="7"/>
  <c r="I31" i="7" s="1"/>
  <c r="C31" i="7"/>
  <c r="E31" i="7" s="1"/>
  <c r="N32" i="7"/>
  <c r="G32" i="7"/>
  <c r="I32" i="7" s="1"/>
  <c r="C32" i="7"/>
  <c r="E32" i="7" s="1"/>
  <c r="N33" i="7"/>
  <c r="G33" i="7"/>
  <c r="I33" i="7" s="1"/>
  <c r="C33" i="7"/>
  <c r="E33" i="7" s="1"/>
  <c r="N34" i="7"/>
  <c r="G34" i="7"/>
  <c r="I34" i="7" s="1"/>
  <c r="C34" i="7"/>
  <c r="E34" i="7" s="1"/>
  <c r="N35" i="7"/>
  <c r="G35" i="7"/>
  <c r="I35" i="7" s="1"/>
  <c r="C35" i="7"/>
  <c r="E35" i="7" s="1"/>
  <c r="H22" i="7"/>
  <c r="K22" i="7"/>
  <c r="J22" i="7"/>
  <c r="I22" i="7"/>
  <c r="I253" i="5"/>
  <c r="L253" i="5"/>
  <c r="J253" i="5"/>
  <c r="K253" i="5"/>
  <c r="I254" i="5"/>
  <c r="L254" i="5"/>
  <c r="J254" i="5"/>
  <c r="K254" i="5"/>
  <c r="I255" i="5"/>
  <c r="L255" i="5"/>
  <c r="J255" i="5"/>
  <c r="K255" i="5"/>
  <c r="I256" i="5"/>
  <c r="L256" i="5"/>
  <c r="J256" i="5"/>
  <c r="K256" i="5"/>
  <c r="I257" i="5"/>
  <c r="L257" i="5"/>
  <c r="J257" i="5"/>
  <c r="K257" i="5"/>
  <c r="I258" i="5"/>
  <c r="L258" i="5"/>
  <c r="J258" i="5"/>
  <c r="K258" i="5"/>
  <c r="I259" i="5"/>
  <c r="L259" i="5"/>
  <c r="J259" i="5"/>
  <c r="K259" i="5"/>
  <c r="I260" i="5"/>
  <c r="L260" i="5"/>
  <c r="J260" i="5"/>
  <c r="K260" i="5"/>
  <c r="I261" i="5"/>
  <c r="L261" i="5"/>
  <c r="J261" i="5"/>
  <c r="K261" i="5"/>
  <c r="I262" i="5"/>
  <c r="L262" i="5"/>
  <c r="J262" i="5"/>
  <c r="K262" i="5"/>
  <c r="I263" i="5"/>
  <c r="L263" i="5"/>
  <c r="J263" i="5"/>
  <c r="K263" i="5"/>
  <c r="I264" i="5"/>
  <c r="L264" i="5"/>
  <c r="J264" i="5"/>
  <c r="K264" i="5"/>
  <c r="I265" i="5"/>
  <c r="L265" i="5"/>
  <c r="J265" i="5"/>
  <c r="K265" i="5"/>
  <c r="I266" i="5"/>
  <c r="L266" i="5"/>
  <c r="J266" i="5"/>
  <c r="K266" i="5"/>
  <c r="I267" i="5"/>
  <c r="L267" i="5"/>
  <c r="J267" i="5"/>
  <c r="K267" i="5"/>
  <c r="I268" i="5"/>
  <c r="L268" i="5"/>
  <c r="J268" i="5"/>
  <c r="K268" i="5"/>
  <c r="I269" i="5"/>
  <c r="L269" i="5"/>
  <c r="J269" i="5"/>
  <c r="K269" i="5"/>
  <c r="I270" i="5"/>
  <c r="L270" i="5"/>
  <c r="J270" i="5"/>
  <c r="K270" i="5"/>
  <c r="I271" i="5"/>
  <c r="L271" i="5"/>
  <c r="J271" i="5"/>
  <c r="K271" i="5"/>
  <c r="I197" i="5"/>
  <c r="L197" i="5"/>
  <c r="J197" i="5"/>
  <c r="K197" i="5"/>
  <c r="I198" i="5"/>
  <c r="L198" i="5"/>
  <c r="J198" i="5"/>
  <c r="K198" i="5"/>
  <c r="I199" i="5"/>
  <c r="L199" i="5"/>
  <c r="J199" i="5"/>
  <c r="K199" i="5"/>
  <c r="I200" i="5"/>
  <c r="L200" i="5"/>
  <c r="J200" i="5"/>
  <c r="K200" i="5"/>
  <c r="I201" i="5"/>
  <c r="L201" i="5"/>
  <c r="J201" i="5"/>
  <c r="K201" i="5"/>
  <c r="I202" i="5"/>
  <c r="L202" i="5"/>
  <c r="J202" i="5"/>
  <c r="K202" i="5"/>
  <c r="I203" i="5"/>
  <c r="L203" i="5"/>
  <c r="J203" i="5"/>
  <c r="K203" i="5"/>
  <c r="I204" i="5"/>
  <c r="L204" i="5"/>
  <c r="J204" i="5"/>
  <c r="K204" i="5"/>
  <c r="I205" i="5"/>
  <c r="L205" i="5"/>
  <c r="J205" i="5"/>
  <c r="K205" i="5"/>
  <c r="I206" i="5"/>
  <c r="L206" i="5"/>
  <c r="J206" i="5"/>
  <c r="K206" i="5"/>
  <c r="I207" i="5"/>
  <c r="L207" i="5"/>
  <c r="J207" i="5"/>
  <c r="K207" i="5"/>
  <c r="I208" i="5"/>
  <c r="L208" i="5"/>
  <c r="J208" i="5"/>
  <c r="K208" i="5"/>
  <c r="I209" i="5"/>
  <c r="L209" i="5"/>
  <c r="J209" i="5"/>
  <c r="K209" i="5"/>
  <c r="I210" i="5"/>
  <c r="L210" i="5"/>
  <c r="J210" i="5"/>
  <c r="K210" i="5"/>
  <c r="I211" i="5"/>
  <c r="L211" i="5"/>
  <c r="J211" i="5"/>
  <c r="K211" i="5"/>
  <c r="I212" i="5"/>
  <c r="L212" i="5"/>
  <c r="J212" i="5"/>
  <c r="K212" i="5"/>
  <c r="I213" i="5"/>
  <c r="L213" i="5"/>
  <c r="J213" i="5"/>
  <c r="K213" i="5"/>
  <c r="I214" i="5"/>
  <c r="L214" i="5"/>
  <c r="J214" i="5"/>
  <c r="K214" i="5"/>
  <c r="I215" i="5"/>
  <c r="L215" i="5"/>
  <c r="J215" i="5"/>
  <c r="K215" i="5"/>
  <c r="I216" i="5"/>
  <c r="L216" i="5"/>
  <c r="J216" i="5"/>
  <c r="K216" i="5"/>
  <c r="I147" i="5"/>
  <c r="L147" i="5"/>
  <c r="J147" i="5"/>
  <c r="K147" i="5"/>
  <c r="I148" i="5"/>
  <c r="L148" i="5"/>
  <c r="J148" i="5"/>
  <c r="K148" i="5"/>
  <c r="I149" i="5"/>
  <c r="L149" i="5"/>
  <c r="J149" i="5"/>
  <c r="K149" i="5"/>
  <c r="I150" i="5"/>
  <c r="L150" i="5"/>
  <c r="J150" i="5"/>
  <c r="K150" i="5"/>
  <c r="I151" i="5"/>
  <c r="L151" i="5"/>
  <c r="J151" i="5"/>
  <c r="K151" i="5"/>
  <c r="I152" i="5"/>
  <c r="L152" i="5"/>
  <c r="J152" i="5"/>
  <c r="K152" i="5"/>
  <c r="I153" i="5"/>
  <c r="L153" i="5"/>
  <c r="J153" i="5"/>
  <c r="K153" i="5"/>
  <c r="I154" i="5"/>
  <c r="L154" i="5"/>
  <c r="J154" i="5"/>
  <c r="K154" i="5"/>
  <c r="I155" i="5"/>
  <c r="L155" i="5"/>
  <c r="J155" i="5"/>
  <c r="K155" i="5"/>
  <c r="I156" i="5"/>
  <c r="L156" i="5"/>
  <c r="J156" i="5"/>
  <c r="K156" i="5"/>
  <c r="I157" i="5"/>
  <c r="L157" i="5"/>
  <c r="J157" i="5"/>
  <c r="K157" i="5"/>
  <c r="I158" i="5"/>
  <c r="L158" i="5"/>
  <c r="J158" i="5"/>
  <c r="K158" i="5"/>
  <c r="I159" i="5"/>
  <c r="L159" i="5"/>
  <c r="J159" i="5"/>
  <c r="K159" i="5"/>
  <c r="I160" i="5"/>
  <c r="L160" i="5"/>
  <c r="J160" i="5"/>
  <c r="K160" i="5"/>
  <c r="I161" i="5"/>
  <c r="L161" i="5"/>
  <c r="J161" i="5"/>
  <c r="K161" i="5"/>
  <c r="I162" i="5"/>
  <c r="L162" i="5"/>
  <c r="J162" i="5"/>
  <c r="K162" i="5"/>
  <c r="I98" i="5"/>
  <c r="L98" i="5"/>
  <c r="J98" i="5"/>
  <c r="K98" i="5"/>
  <c r="I99" i="5"/>
  <c r="L99" i="5"/>
  <c r="J99" i="5"/>
  <c r="K99" i="5"/>
  <c r="I100" i="5"/>
  <c r="L100" i="5"/>
  <c r="J100" i="5"/>
  <c r="K100" i="5"/>
  <c r="I101" i="5"/>
  <c r="L101" i="5"/>
  <c r="J101" i="5"/>
  <c r="K101" i="5"/>
  <c r="I102" i="5"/>
  <c r="L102" i="5"/>
  <c r="J102" i="5"/>
  <c r="K102" i="5"/>
  <c r="I103" i="5"/>
  <c r="L103" i="5"/>
  <c r="J103" i="5"/>
  <c r="K103" i="5"/>
  <c r="I104" i="5"/>
  <c r="L104" i="5"/>
  <c r="J104" i="5"/>
  <c r="K104" i="5"/>
  <c r="I105" i="5"/>
  <c r="L105" i="5"/>
  <c r="J105" i="5"/>
  <c r="K105" i="5"/>
  <c r="I106" i="5"/>
  <c r="L106" i="5"/>
  <c r="J106" i="5"/>
  <c r="K106" i="5"/>
  <c r="I107" i="5"/>
  <c r="L107" i="5"/>
  <c r="J107" i="5"/>
  <c r="K107" i="5"/>
  <c r="I108" i="5"/>
  <c r="L108" i="5"/>
  <c r="J108" i="5"/>
  <c r="K108" i="5"/>
  <c r="I109" i="5"/>
  <c r="L109" i="5"/>
  <c r="J109" i="5"/>
  <c r="K109" i="5"/>
  <c r="I110" i="5"/>
  <c r="L110" i="5"/>
  <c r="J110" i="5"/>
  <c r="K110" i="5"/>
  <c r="I111" i="5"/>
  <c r="L111" i="5"/>
  <c r="J111" i="5"/>
  <c r="K111" i="5"/>
  <c r="I112" i="5"/>
  <c r="L112" i="5"/>
  <c r="J112" i="5"/>
  <c r="K112" i="5"/>
  <c r="I113" i="5"/>
  <c r="L113" i="5"/>
  <c r="J113" i="5"/>
  <c r="K113" i="5"/>
  <c r="I53" i="5"/>
  <c r="L53" i="5"/>
  <c r="J53" i="5"/>
  <c r="K53" i="5"/>
  <c r="I54" i="5"/>
  <c r="L54" i="5"/>
  <c r="J54" i="5"/>
  <c r="K54" i="5"/>
  <c r="I55" i="5"/>
  <c r="L55" i="5"/>
  <c r="J55" i="5"/>
  <c r="K55" i="5"/>
  <c r="I56" i="5"/>
  <c r="L56" i="5"/>
  <c r="J56" i="5"/>
  <c r="K56" i="5"/>
  <c r="I57" i="5"/>
  <c r="L57" i="5"/>
  <c r="J57" i="5"/>
  <c r="K57" i="5"/>
  <c r="I58" i="5"/>
  <c r="L58" i="5"/>
  <c r="J58" i="5"/>
  <c r="K58" i="5"/>
  <c r="I59" i="5"/>
  <c r="L59" i="5"/>
  <c r="J59" i="5"/>
  <c r="K59" i="5"/>
  <c r="I60" i="5"/>
  <c r="L60" i="5"/>
  <c r="J60" i="5"/>
  <c r="K60" i="5"/>
  <c r="I61" i="5"/>
  <c r="L61" i="5"/>
  <c r="J61" i="5"/>
  <c r="K61" i="5"/>
  <c r="I62" i="5"/>
  <c r="L62" i="5"/>
  <c r="J62" i="5"/>
  <c r="K62" i="5"/>
  <c r="I63" i="5"/>
  <c r="L63" i="5"/>
  <c r="J63" i="5"/>
  <c r="K63" i="5"/>
  <c r="I64" i="5"/>
  <c r="L64" i="5"/>
  <c r="J64" i="5"/>
  <c r="K64" i="5"/>
  <c r="I65" i="5"/>
  <c r="L65" i="5"/>
  <c r="J65" i="5"/>
  <c r="K65" i="5"/>
  <c r="I66" i="5"/>
  <c r="L66" i="5"/>
  <c r="J66" i="5"/>
  <c r="K66" i="5"/>
  <c r="I67" i="5"/>
  <c r="L67" i="5"/>
  <c r="J67" i="5"/>
  <c r="K67" i="5"/>
  <c r="I68" i="5"/>
  <c r="L68" i="5"/>
  <c r="J68" i="5"/>
  <c r="K68" i="5"/>
  <c r="I6" i="5"/>
  <c r="L6" i="5"/>
  <c r="J6" i="5"/>
  <c r="K6" i="5"/>
  <c r="I7" i="5"/>
  <c r="L7" i="5"/>
  <c r="J7" i="5"/>
  <c r="K7" i="5"/>
  <c r="I8" i="5"/>
  <c r="L8" i="5"/>
  <c r="J8" i="5"/>
  <c r="K8" i="5"/>
  <c r="I9" i="5"/>
  <c r="L9" i="5"/>
  <c r="J9" i="5"/>
  <c r="K9" i="5"/>
  <c r="I10" i="5"/>
  <c r="L10" i="5"/>
  <c r="J10" i="5"/>
  <c r="K10" i="5"/>
  <c r="I11" i="5"/>
  <c r="L11" i="5"/>
  <c r="J11" i="5"/>
  <c r="K11" i="5"/>
  <c r="I12" i="5"/>
  <c r="L12" i="5"/>
  <c r="J12" i="5"/>
  <c r="K12" i="5"/>
  <c r="I13" i="5"/>
  <c r="L13" i="5"/>
  <c r="J13" i="5"/>
  <c r="K13" i="5"/>
  <c r="I14" i="5"/>
  <c r="L14" i="5"/>
  <c r="J14" i="5"/>
  <c r="K14" i="5"/>
  <c r="I15" i="5"/>
  <c r="L15" i="5"/>
  <c r="J15" i="5"/>
  <c r="K15" i="5"/>
  <c r="I16" i="5"/>
  <c r="L16" i="5"/>
  <c r="J16" i="5"/>
  <c r="K16" i="5"/>
  <c r="I17" i="5"/>
  <c r="L17" i="5"/>
  <c r="J17" i="5"/>
  <c r="K17" i="5"/>
  <c r="I18" i="5"/>
  <c r="L18" i="5"/>
  <c r="J18" i="5"/>
  <c r="K18" i="5"/>
  <c r="I19" i="5"/>
  <c r="L19" i="5"/>
  <c r="J19" i="5"/>
  <c r="K19" i="5"/>
  <c r="I20" i="5"/>
  <c r="L20" i="5"/>
  <c r="J20" i="5"/>
  <c r="K20" i="5"/>
  <c r="I21" i="5"/>
  <c r="L21" i="5"/>
  <c r="J21" i="5"/>
  <c r="K21" i="5"/>
  <c r="M281" i="5"/>
  <c r="G281" i="5"/>
  <c r="I281" i="5" s="1"/>
  <c r="C281" i="5"/>
  <c r="E281" i="5" s="1"/>
  <c r="M282" i="5"/>
  <c r="G282" i="5"/>
  <c r="I282" i="5" s="1"/>
  <c r="C282" i="5"/>
  <c r="E282" i="5" s="1"/>
  <c r="M283" i="5"/>
  <c r="G283" i="5"/>
  <c r="I283" i="5" s="1"/>
  <c r="C283" i="5"/>
  <c r="E283" i="5" s="1"/>
  <c r="M284" i="5"/>
  <c r="G284" i="5"/>
  <c r="I284" i="5" s="1"/>
  <c r="C284" i="5"/>
  <c r="E284" i="5" s="1"/>
  <c r="M285" i="5"/>
  <c r="G285" i="5"/>
  <c r="I285" i="5" s="1"/>
  <c r="C285" i="5"/>
  <c r="E285" i="5" s="1"/>
  <c r="M286" i="5"/>
  <c r="G286" i="5"/>
  <c r="I286" i="5" s="1"/>
  <c r="C286" i="5"/>
  <c r="E286" i="5" s="1"/>
  <c r="L272" i="5"/>
  <c r="K272" i="5"/>
  <c r="J272" i="5"/>
  <c r="I272" i="5"/>
  <c r="M227" i="5"/>
  <c r="G227" i="5"/>
  <c r="I227" i="5" s="1"/>
  <c r="C227" i="5"/>
  <c r="E227" i="5" s="1"/>
  <c r="M228" i="5"/>
  <c r="G228" i="5"/>
  <c r="I228" i="5" s="1"/>
  <c r="C228" i="5"/>
  <c r="E228" i="5" s="1"/>
  <c r="M229" i="5"/>
  <c r="G229" i="5"/>
  <c r="I229" i="5" s="1"/>
  <c r="C229" i="5"/>
  <c r="E229" i="5" s="1"/>
  <c r="M230" i="5"/>
  <c r="G230" i="5"/>
  <c r="I230" i="5" s="1"/>
  <c r="C230" i="5"/>
  <c r="E230" i="5" s="1"/>
  <c r="M231" i="5"/>
  <c r="G231" i="5"/>
  <c r="I231" i="5" s="1"/>
  <c r="C231" i="5"/>
  <c r="E231" i="5" s="1"/>
  <c r="M232" i="5"/>
  <c r="G232" i="5"/>
  <c r="I232" i="5" s="1"/>
  <c r="C232" i="5"/>
  <c r="E232" i="5" s="1"/>
  <c r="L217" i="5"/>
  <c r="K217" i="5"/>
  <c r="J217" i="5"/>
  <c r="I217" i="5"/>
  <c r="M172" i="5"/>
  <c r="G172" i="5"/>
  <c r="I172" i="5" s="1"/>
  <c r="C172" i="5"/>
  <c r="E172" i="5" s="1"/>
  <c r="M173" i="5"/>
  <c r="G173" i="5"/>
  <c r="I173" i="5" s="1"/>
  <c r="C173" i="5"/>
  <c r="E173" i="5" s="1"/>
  <c r="M174" i="5"/>
  <c r="G174" i="5"/>
  <c r="I174" i="5" s="1"/>
  <c r="C174" i="5"/>
  <c r="E174" i="5" s="1"/>
  <c r="M175" i="5"/>
  <c r="G175" i="5"/>
  <c r="I175" i="5" s="1"/>
  <c r="C175" i="5"/>
  <c r="E175" i="5" s="1"/>
  <c r="M176" i="5"/>
  <c r="G176" i="5"/>
  <c r="I176" i="5" s="1"/>
  <c r="C176" i="5"/>
  <c r="E176" i="5" s="1"/>
  <c r="M177" i="5"/>
  <c r="G177" i="5"/>
  <c r="I177" i="5" s="1"/>
  <c r="C177" i="5"/>
  <c r="E177" i="5" s="1"/>
  <c r="L163" i="5"/>
  <c r="K163" i="5"/>
  <c r="J163" i="5"/>
  <c r="I163" i="5"/>
  <c r="M123" i="5"/>
  <c r="G123" i="5"/>
  <c r="I123" i="5" s="1"/>
  <c r="C123" i="5"/>
  <c r="E123" i="5" s="1"/>
  <c r="M124" i="5"/>
  <c r="G124" i="5"/>
  <c r="I124" i="5" s="1"/>
  <c r="C124" i="5"/>
  <c r="E124" i="5" s="1"/>
  <c r="M125" i="5"/>
  <c r="G125" i="5"/>
  <c r="I125" i="5" s="1"/>
  <c r="C125" i="5"/>
  <c r="E125" i="5" s="1"/>
  <c r="M126" i="5"/>
  <c r="G126" i="5"/>
  <c r="I126" i="5" s="1"/>
  <c r="C126" i="5"/>
  <c r="E126" i="5" s="1"/>
  <c r="M127" i="5"/>
  <c r="G127" i="5"/>
  <c r="I127" i="5" s="1"/>
  <c r="C127" i="5"/>
  <c r="E127" i="5" s="1"/>
  <c r="M128" i="5"/>
  <c r="G128" i="5"/>
  <c r="I128" i="5" s="1"/>
  <c r="C128" i="5"/>
  <c r="E128" i="5" s="1"/>
  <c r="L114" i="5"/>
  <c r="K114" i="5"/>
  <c r="J114" i="5"/>
  <c r="I114" i="5"/>
  <c r="M78" i="5"/>
  <c r="G78" i="5"/>
  <c r="I78" i="5" s="1"/>
  <c r="C78" i="5"/>
  <c r="E78" i="5" s="1"/>
  <c r="M79" i="5"/>
  <c r="G79" i="5"/>
  <c r="I79" i="5" s="1"/>
  <c r="C79" i="5"/>
  <c r="E79" i="5" s="1"/>
  <c r="M80" i="5"/>
  <c r="G80" i="5"/>
  <c r="I80" i="5" s="1"/>
  <c r="C80" i="5"/>
  <c r="E80" i="5" s="1"/>
  <c r="M81" i="5"/>
  <c r="G81" i="5"/>
  <c r="I81" i="5" s="1"/>
  <c r="C81" i="5"/>
  <c r="E81" i="5" s="1"/>
  <c r="M82" i="5"/>
  <c r="G82" i="5"/>
  <c r="I82" i="5" s="1"/>
  <c r="C82" i="5"/>
  <c r="E82" i="5" s="1"/>
  <c r="M83" i="5"/>
  <c r="G83" i="5"/>
  <c r="I83" i="5" s="1"/>
  <c r="C83" i="5"/>
  <c r="E83" i="5" s="1"/>
  <c r="L69" i="5"/>
  <c r="K69" i="5"/>
  <c r="J69" i="5"/>
  <c r="I69" i="5"/>
  <c r="M31" i="5"/>
  <c r="G31" i="5"/>
  <c r="I31" i="5" s="1"/>
  <c r="C31" i="5"/>
  <c r="E31" i="5" s="1"/>
  <c r="M32" i="5"/>
  <c r="G32" i="5"/>
  <c r="I32" i="5" s="1"/>
  <c r="C32" i="5"/>
  <c r="E32" i="5" s="1"/>
  <c r="M33" i="5"/>
  <c r="G33" i="5"/>
  <c r="I33" i="5" s="1"/>
  <c r="C33" i="5"/>
  <c r="E33" i="5" s="1"/>
  <c r="M34" i="5"/>
  <c r="G34" i="5"/>
  <c r="I34" i="5" s="1"/>
  <c r="C34" i="5"/>
  <c r="E34" i="5" s="1"/>
  <c r="M35" i="5"/>
  <c r="G35" i="5"/>
  <c r="I35" i="5" s="1"/>
  <c r="C35" i="5"/>
  <c r="E35" i="5" s="1"/>
  <c r="M36" i="5"/>
  <c r="G36" i="5"/>
  <c r="I36" i="5" s="1"/>
  <c r="C36" i="5"/>
  <c r="E36" i="5" s="1"/>
  <c r="L22" i="5"/>
  <c r="K22" i="5"/>
  <c r="J22" i="5"/>
  <c r="I22" i="5"/>
  <c r="I243" i="6"/>
  <c r="L243" i="6"/>
  <c r="J243" i="6"/>
  <c r="K243" i="6"/>
  <c r="I244" i="6"/>
  <c r="L244" i="6"/>
  <c r="J244" i="6"/>
  <c r="K244" i="6"/>
  <c r="I245" i="6"/>
  <c r="L245" i="6"/>
  <c r="J245" i="6"/>
  <c r="K245" i="6"/>
  <c r="I246" i="6"/>
  <c r="L246" i="6"/>
  <c r="J246" i="6"/>
  <c r="K246" i="6"/>
  <c r="I247" i="6"/>
  <c r="L247" i="6"/>
  <c r="J247" i="6"/>
  <c r="K247" i="6"/>
  <c r="I248" i="6"/>
  <c r="L248" i="6"/>
  <c r="J248" i="6"/>
  <c r="K248" i="6"/>
  <c r="I249" i="6"/>
  <c r="L249" i="6"/>
  <c r="J249" i="6"/>
  <c r="K249" i="6"/>
  <c r="I250" i="6"/>
  <c r="L250" i="6"/>
  <c r="J250" i="6"/>
  <c r="K250" i="6"/>
  <c r="I251" i="6"/>
  <c r="L251" i="6"/>
  <c r="J251" i="6"/>
  <c r="K251" i="6"/>
  <c r="I252" i="6"/>
  <c r="L252" i="6"/>
  <c r="J252" i="6"/>
  <c r="K252" i="6"/>
  <c r="I253" i="6"/>
  <c r="L253" i="6"/>
  <c r="J253" i="6"/>
  <c r="K253" i="6"/>
  <c r="I254" i="6"/>
  <c r="L254" i="6"/>
  <c r="J254" i="6"/>
  <c r="K254" i="6"/>
  <c r="I255" i="6"/>
  <c r="L255" i="6"/>
  <c r="J255" i="6"/>
  <c r="K255" i="6"/>
  <c r="I256" i="6"/>
  <c r="L256" i="6"/>
  <c r="J256" i="6"/>
  <c r="K256" i="6"/>
  <c r="I257" i="6"/>
  <c r="L257" i="6"/>
  <c r="J257" i="6"/>
  <c r="K257" i="6"/>
  <c r="I258" i="6"/>
  <c r="L258" i="6"/>
  <c r="J258" i="6"/>
  <c r="K258" i="6"/>
  <c r="I259" i="6"/>
  <c r="L259" i="6"/>
  <c r="J259" i="6"/>
  <c r="K259" i="6"/>
  <c r="I260" i="6"/>
  <c r="L260" i="6"/>
  <c r="J260" i="6"/>
  <c r="K260" i="6"/>
  <c r="I261" i="6"/>
  <c r="L261" i="6"/>
  <c r="J261" i="6"/>
  <c r="K261" i="6"/>
  <c r="I262" i="6"/>
  <c r="L262" i="6"/>
  <c r="J262" i="6"/>
  <c r="K262" i="6"/>
  <c r="I191" i="6"/>
  <c r="L191" i="6"/>
  <c r="J191" i="6"/>
  <c r="K191" i="6"/>
  <c r="I192" i="6"/>
  <c r="L192" i="6"/>
  <c r="J192" i="6"/>
  <c r="K192" i="6"/>
  <c r="I193" i="6"/>
  <c r="L193" i="6"/>
  <c r="J193" i="6"/>
  <c r="K193" i="6"/>
  <c r="I194" i="6"/>
  <c r="L194" i="6"/>
  <c r="J194" i="6"/>
  <c r="K194" i="6"/>
  <c r="I195" i="6"/>
  <c r="L195" i="6"/>
  <c r="J195" i="6"/>
  <c r="K195" i="6"/>
  <c r="I196" i="6"/>
  <c r="L196" i="6"/>
  <c r="J196" i="6"/>
  <c r="K196" i="6"/>
  <c r="I197" i="6"/>
  <c r="L197" i="6"/>
  <c r="J197" i="6"/>
  <c r="K197" i="6"/>
  <c r="I198" i="6"/>
  <c r="L198" i="6"/>
  <c r="J198" i="6"/>
  <c r="K198" i="6"/>
  <c r="I199" i="6"/>
  <c r="L199" i="6"/>
  <c r="J199" i="6"/>
  <c r="K199" i="6"/>
  <c r="I200" i="6"/>
  <c r="L200" i="6"/>
  <c r="J200" i="6"/>
  <c r="K200" i="6"/>
  <c r="I201" i="6"/>
  <c r="L201" i="6"/>
  <c r="J201" i="6"/>
  <c r="K201" i="6"/>
  <c r="I202" i="6"/>
  <c r="L202" i="6"/>
  <c r="J202" i="6"/>
  <c r="K202" i="6"/>
  <c r="I203" i="6"/>
  <c r="L203" i="6"/>
  <c r="J203" i="6"/>
  <c r="K203" i="6"/>
  <c r="I204" i="6"/>
  <c r="L204" i="6"/>
  <c r="J204" i="6"/>
  <c r="K204" i="6"/>
  <c r="I205" i="6"/>
  <c r="L205" i="6"/>
  <c r="J205" i="6"/>
  <c r="K205" i="6"/>
  <c r="I206" i="6"/>
  <c r="L206" i="6"/>
  <c r="J206" i="6"/>
  <c r="K206" i="6"/>
  <c r="I207" i="6"/>
  <c r="L207" i="6"/>
  <c r="J207" i="6"/>
  <c r="K207" i="6"/>
  <c r="I208" i="6"/>
  <c r="L208" i="6"/>
  <c r="J208" i="6"/>
  <c r="K208" i="6"/>
  <c r="I209" i="6"/>
  <c r="L209" i="6"/>
  <c r="J209" i="6"/>
  <c r="K209" i="6"/>
  <c r="I210" i="6"/>
  <c r="L210" i="6"/>
  <c r="J210" i="6"/>
  <c r="K210" i="6"/>
  <c r="I144" i="6"/>
  <c r="L144" i="6"/>
  <c r="J144" i="6"/>
  <c r="K144" i="6"/>
  <c r="I145" i="6"/>
  <c r="L145" i="6"/>
  <c r="J145" i="6"/>
  <c r="K145" i="6"/>
  <c r="I146" i="6"/>
  <c r="L146" i="6"/>
  <c r="J146" i="6"/>
  <c r="K146" i="6"/>
  <c r="I147" i="6"/>
  <c r="L147" i="6"/>
  <c r="J147" i="6"/>
  <c r="K147" i="6"/>
  <c r="I148" i="6"/>
  <c r="L148" i="6"/>
  <c r="J148" i="6"/>
  <c r="K148" i="6"/>
  <c r="I149" i="6"/>
  <c r="L149" i="6"/>
  <c r="J149" i="6"/>
  <c r="K149" i="6"/>
  <c r="I150" i="6"/>
  <c r="L150" i="6"/>
  <c r="J150" i="6"/>
  <c r="K150" i="6"/>
  <c r="I151" i="6"/>
  <c r="L151" i="6"/>
  <c r="J151" i="6"/>
  <c r="K151" i="6"/>
  <c r="I152" i="6"/>
  <c r="L152" i="6"/>
  <c r="J152" i="6"/>
  <c r="K152" i="6"/>
  <c r="I153" i="6"/>
  <c r="L153" i="6"/>
  <c r="J153" i="6"/>
  <c r="K153" i="6"/>
  <c r="I154" i="6"/>
  <c r="L154" i="6"/>
  <c r="J154" i="6"/>
  <c r="K154" i="6"/>
  <c r="I155" i="6"/>
  <c r="L155" i="6"/>
  <c r="J155" i="6"/>
  <c r="K155" i="6"/>
  <c r="I156" i="6"/>
  <c r="L156" i="6"/>
  <c r="J156" i="6"/>
  <c r="K156" i="6"/>
  <c r="I157" i="6"/>
  <c r="L157" i="6"/>
  <c r="J157" i="6"/>
  <c r="K157" i="6"/>
  <c r="I158" i="6"/>
  <c r="L158" i="6"/>
  <c r="J158" i="6"/>
  <c r="K158" i="6"/>
  <c r="I159" i="6"/>
  <c r="L159" i="6"/>
  <c r="J159" i="6"/>
  <c r="K159" i="6"/>
  <c r="M169" i="6"/>
  <c r="G169" i="6"/>
  <c r="I169" i="6" s="1"/>
  <c r="C169" i="6"/>
  <c r="E169" i="6" s="1"/>
  <c r="M170" i="6"/>
  <c r="G170" i="6"/>
  <c r="I170" i="6" s="1"/>
  <c r="C170" i="6"/>
  <c r="E170" i="6" s="1"/>
  <c r="M171" i="6"/>
  <c r="G171" i="6"/>
  <c r="I171" i="6" s="1"/>
  <c r="C171" i="6"/>
  <c r="E171" i="6" s="1"/>
  <c r="M172" i="6"/>
  <c r="G172" i="6"/>
  <c r="I172" i="6" s="1"/>
  <c r="C172" i="6"/>
  <c r="E172" i="6" s="1"/>
  <c r="M173" i="6"/>
  <c r="G173" i="6"/>
  <c r="I173" i="6" s="1"/>
  <c r="C173" i="6"/>
  <c r="E173" i="6" s="1"/>
  <c r="M174" i="6"/>
  <c r="G174" i="6"/>
  <c r="I174" i="6" s="1"/>
  <c r="C174" i="6"/>
  <c r="E174" i="6" s="1"/>
  <c r="I98" i="6"/>
  <c r="L98" i="6"/>
  <c r="J98" i="6"/>
  <c r="K98" i="6"/>
  <c r="I99" i="6"/>
  <c r="L99" i="6"/>
  <c r="J99" i="6"/>
  <c r="K99" i="6"/>
  <c r="I100" i="6"/>
  <c r="L100" i="6"/>
  <c r="J100" i="6"/>
  <c r="K100" i="6"/>
  <c r="I101" i="6"/>
  <c r="L101" i="6"/>
  <c r="J101" i="6"/>
  <c r="K101" i="6"/>
  <c r="I102" i="6"/>
  <c r="L102" i="6"/>
  <c r="J102" i="6"/>
  <c r="K102" i="6"/>
  <c r="I103" i="6"/>
  <c r="L103" i="6"/>
  <c r="J103" i="6"/>
  <c r="K103" i="6"/>
  <c r="I104" i="6"/>
  <c r="L104" i="6"/>
  <c r="J104" i="6"/>
  <c r="K104" i="6"/>
  <c r="I105" i="6"/>
  <c r="L105" i="6"/>
  <c r="J105" i="6"/>
  <c r="K105" i="6"/>
  <c r="I106" i="6"/>
  <c r="L106" i="6"/>
  <c r="J106" i="6"/>
  <c r="K106" i="6"/>
  <c r="I107" i="6"/>
  <c r="L107" i="6"/>
  <c r="J107" i="6"/>
  <c r="K107" i="6"/>
  <c r="I108" i="6"/>
  <c r="L108" i="6"/>
  <c r="J108" i="6"/>
  <c r="K108" i="6"/>
  <c r="I109" i="6"/>
  <c r="L109" i="6"/>
  <c r="J109" i="6"/>
  <c r="K109" i="6"/>
  <c r="I110" i="6"/>
  <c r="L110" i="6"/>
  <c r="J110" i="6"/>
  <c r="K110" i="6"/>
  <c r="I111" i="6"/>
  <c r="L111" i="6"/>
  <c r="J111" i="6"/>
  <c r="K111" i="6"/>
  <c r="I112" i="6"/>
  <c r="L112" i="6"/>
  <c r="J112" i="6"/>
  <c r="K112" i="6"/>
  <c r="I113" i="6"/>
  <c r="L113" i="6"/>
  <c r="J113" i="6"/>
  <c r="K113" i="6"/>
  <c r="M123" i="6"/>
  <c r="G123" i="6"/>
  <c r="I123" i="6" s="1"/>
  <c r="C123" i="6"/>
  <c r="E123" i="6" s="1"/>
  <c r="M124" i="6"/>
  <c r="G124" i="6"/>
  <c r="I124" i="6" s="1"/>
  <c r="C124" i="6"/>
  <c r="E124" i="6" s="1"/>
  <c r="M125" i="6"/>
  <c r="G125" i="6"/>
  <c r="I125" i="6" s="1"/>
  <c r="C125" i="6"/>
  <c r="E125" i="6" s="1"/>
  <c r="M126" i="6"/>
  <c r="G126" i="6"/>
  <c r="I126" i="6" s="1"/>
  <c r="C126" i="6"/>
  <c r="E126" i="6" s="1"/>
  <c r="M127" i="6"/>
  <c r="G127" i="6"/>
  <c r="I127" i="6" s="1"/>
  <c r="C127" i="6"/>
  <c r="E127" i="6" s="1"/>
  <c r="M128" i="6"/>
  <c r="G128" i="6"/>
  <c r="I128" i="6" s="1"/>
  <c r="C128" i="6"/>
  <c r="E128" i="6" s="1"/>
  <c r="I53" i="6"/>
  <c r="L53" i="6"/>
  <c r="J53" i="6"/>
  <c r="K53" i="6"/>
  <c r="I54" i="6"/>
  <c r="L54" i="6"/>
  <c r="J54" i="6"/>
  <c r="K54" i="6"/>
  <c r="I55" i="6"/>
  <c r="L55" i="6"/>
  <c r="J55" i="6"/>
  <c r="K55" i="6"/>
  <c r="I56" i="6"/>
  <c r="L56" i="6"/>
  <c r="J56" i="6"/>
  <c r="K56" i="6"/>
  <c r="I57" i="6"/>
  <c r="L57" i="6"/>
  <c r="J57" i="6"/>
  <c r="K57" i="6"/>
  <c r="I58" i="6"/>
  <c r="L58" i="6"/>
  <c r="J58" i="6"/>
  <c r="K58" i="6"/>
  <c r="I59" i="6"/>
  <c r="L59" i="6"/>
  <c r="J59" i="6"/>
  <c r="K59" i="6"/>
  <c r="I60" i="6"/>
  <c r="L60" i="6"/>
  <c r="J60" i="6"/>
  <c r="K60" i="6"/>
  <c r="I61" i="6"/>
  <c r="L61" i="6"/>
  <c r="J61" i="6"/>
  <c r="K61" i="6"/>
  <c r="I62" i="6"/>
  <c r="L62" i="6"/>
  <c r="J62" i="6"/>
  <c r="K62" i="6"/>
  <c r="I63" i="6"/>
  <c r="L63" i="6"/>
  <c r="J63" i="6"/>
  <c r="K63" i="6"/>
  <c r="I64" i="6"/>
  <c r="L64" i="6"/>
  <c r="J64" i="6"/>
  <c r="K64" i="6"/>
  <c r="I65" i="6"/>
  <c r="L65" i="6"/>
  <c r="J65" i="6"/>
  <c r="K65" i="6"/>
  <c r="I66" i="6"/>
  <c r="L66" i="6"/>
  <c r="J66" i="6"/>
  <c r="K66" i="6"/>
  <c r="I67" i="6"/>
  <c r="L67" i="6"/>
  <c r="J67" i="6"/>
  <c r="K67" i="6"/>
  <c r="I68" i="6"/>
  <c r="L68" i="6"/>
  <c r="J68" i="6"/>
  <c r="K68" i="6"/>
  <c r="I6" i="6"/>
  <c r="L6" i="6"/>
  <c r="J6" i="6"/>
  <c r="K6" i="6"/>
  <c r="I7" i="6"/>
  <c r="L7" i="6"/>
  <c r="J7" i="6"/>
  <c r="K7" i="6"/>
  <c r="I8" i="6"/>
  <c r="L8" i="6"/>
  <c r="J8" i="6"/>
  <c r="K8" i="6"/>
  <c r="I9" i="6"/>
  <c r="L9" i="6"/>
  <c r="J9" i="6"/>
  <c r="K9" i="6"/>
  <c r="I10" i="6"/>
  <c r="L10" i="6"/>
  <c r="J10" i="6"/>
  <c r="K10" i="6"/>
  <c r="I11" i="6"/>
  <c r="L11" i="6"/>
  <c r="J11" i="6"/>
  <c r="K11" i="6"/>
  <c r="I12" i="6"/>
  <c r="L12" i="6"/>
  <c r="J12" i="6"/>
  <c r="K12" i="6"/>
  <c r="I13" i="6"/>
  <c r="L13" i="6"/>
  <c r="J13" i="6"/>
  <c r="K13" i="6"/>
  <c r="I14" i="6"/>
  <c r="L14" i="6"/>
  <c r="J14" i="6"/>
  <c r="K14" i="6"/>
  <c r="I15" i="6"/>
  <c r="L15" i="6"/>
  <c r="J15" i="6"/>
  <c r="K15" i="6"/>
  <c r="I16" i="6"/>
  <c r="L16" i="6"/>
  <c r="J16" i="6"/>
  <c r="K16" i="6"/>
  <c r="I17" i="6"/>
  <c r="L17" i="6"/>
  <c r="J17" i="6"/>
  <c r="K17" i="6"/>
  <c r="I18" i="6"/>
  <c r="L18" i="6"/>
  <c r="J18" i="6"/>
  <c r="K18" i="6"/>
  <c r="I19" i="6"/>
  <c r="L19" i="6"/>
  <c r="J19" i="6"/>
  <c r="K19" i="6"/>
  <c r="I20" i="6"/>
  <c r="L20" i="6"/>
  <c r="J20" i="6"/>
  <c r="K20" i="6"/>
  <c r="I21" i="6"/>
  <c r="L21" i="6"/>
  <c r="J21" i="6"/>
  <c r="K21" i="6"/>
  <c r="M272" i="6"/>
  <c r="G272" i="6"/>
  <c r="I272" i="6" s="1"/>
  <c r="C272" i="6"/>
  <c r="E272" i="6" s="1"/>
  <c r="M273" i="6"/>
  <c r="G273" i="6"/>
  <c r="I273" i="6" s="1"/>
  <c r="C273" i="6"/>
  <c r="E273" i="6" s="1"/>
  <c r="M274" i="6"/>
  <c r="G274" i="6"/>
  <c r="I274" i="6" s="1"/>
  <c r="C274" i="6"/>
  <c r="E274" i="6" s="1"/>
  <c r="M275" i="6"/>
  <c r="G275" i="6"/>
  <c r="I275" i="6" s="1"/>
  <c r="C275" i="6"/>
  <c r="E275" i="6" s="1"/>
  <c r="M276" i="6"/>
  <c r="G276" i="6"/>
  <c r="I276" i="6" s="1"/>
  <c r="C276" i="6"/>
  <c r="E276" i="6" s="1"/>
  <c r="M277" i="6"/>
  <c r="G277" i="6"/>
  <c r="I277" i="6" s="1"/>
  <c r="C277" i="6"/>
  <c r="E277" i="6" s="1"/>
  <c r="R263" i="6"/>
  <c r="L263" i="6"/>
  <c r="K263" i="6"/>
  <c r="J263" i="6"/>
  <c r="I263" i="6"/>
  <c r="M220" i="6"/>
  <c r="G220" i="6"/>
  <c r="I220" i="6" s="1"/>
  <c r="C220" i="6"/>
  <c r="E220" i="6" s="1"/>
  <c r="M221" i="6"/>
  <c r="G221" i="6"/>
  <c r="I221" i="6" s="1"/>
  <c r="C221" i="6"/>
  <c r="E221" i="6" s="1"/>
  <c r="M222" i="6"/>
  <c r="G222" i="6"/>
  <c r="I222" i="6" s="1"/>
  <c r="C222" i="6"/>
  <c r="E222" i="6" s="1"/>
  <c r="M223" i="6"/>
  <c r="G223" i="6"/>
  <c r="I223" i="6" s="1"/>
  <c r="C223" i="6"/>
  <c r="E223" i="6" s="1"/>
  <c r="M224" i="6"/>
  <c r="G224" i="6"/>
  <c r="I224" i="6" s="1"/>
  <c r="C224" i="6"/>
  <c r="E224" i="6" s="1"/>
  <c r="M225" i="6"/>
  <c r="G225" i="6"/>
  <c r="I225" i="6" s="1"/>
  <c r="C225" i="6"/>
  <c r="E225" i="6" s="1"/>
  <c r="R211" i="6"/>
  <c r="L211" i="6"/>
  <c r="K211" i="6"/>
  <c r="J211" i="6"/>
  <c r="I211" i="6"/>
  <c r="R160" i="6"/>
  <c r="L160" i="6"/>
  <c r="K160" i="6"/>
  <c r="J160" i="6"/>
  <c r="I160" i="6"/>
  <c r="R114" i="6"/>
  <c r="L114" i="6"/>
  <c r="K114" i="6"/>
  <c r="J114" i="6"/>
  <c r="I114" i="6"/>
  <c r="M78" i="6"/>
  <c r="G78" i="6"/>
  <c r="I78" i="6" s="1"/>
  <c r="C78" i="6"/>
  <c r="E78" i="6" s="1"/>
  <c r="M79" i="6"/>
  <c r="G79" i="6"/>
  <c r="I79" i="6" s="1"/>
  <c r="C79" i="6"/>
  <c r="E79" i="6" s="1"/>
  <c r="M80" i="6"/>
  <c r="G80" i="6"/>
  <c r="I80" i="6" s="1"/>
  <c r="C80" i="6"/>
  <c r="E80" i="6" s="1"/>
  <c r="M81" i="6"/>
  <c r="G81" i="6"/>
  <c r="I81" i="6" s="1"/>
  <c r="C81" i="6"/>
  <c r="E81" i="6" s="1"/>
  <c r="M82" i="6"/>
  <c r="G82" i="6"/>
  <c r="I82" i="6" s="1"/>
  <c r="C82" i="6"/>
  <c r="E82" i="6" s="1"/>
  <c r="M83" i="6"/>
  <c r="G83" i="6"/>
  <c r="I83" i="6" s="1"/>
  <c r="C83" i="6"/>
  <c r="E83" i="6" s="1"/>
  <c r="R69" i="6"/>
  <c r="L69" i="6"/>
  <c r="K69" i="6"/>
  <c r="J69" i="6"/>
  <c r="I69" i="6"/>
  <c r="M31" i="6"/>
  <c r="G31" i="6"/>
  <c r="I31" i="6" s="1"/>
  <c r="C31" i="6"/>
  <c r="E31" i="6" s="1"/>
  <c r="M32" i="6"/>
  <c r="G32" i="6"/>
  <c r="I32" i="6" s="1"/>
  <c r="C32" i="6"/>
  <c r="E32" i="6" s="1"/>
  <c r="M33" i="6"/>
  <c r="G33" i="6"/>
  <c r="I33" i="6" s="1"/>
  <c r="C33" i="6"/>
  <c r="E33" i="6" s="1"/>
  <c r="M34" i="6"/>
  <c r="G34" i="6"/>
  <c r="I34" i="6" s="1"/>
  <c r="C34" i="6"/>
  <c r="E34" i="6" s="1"/>
  <c r="M35" i="6"/>
  <c r="G35" i="6"/>
  <c r="I35" i="6" s="1"/>
  <c r="C35" i="6"/>
  <c r="E35" i="6" s="1"/>
  <c r="M36" i="6"/>
  <c r="G36" i="6"/>
  <c r="I36" i="6" s="1"/>
  <c r="C36" i="6"/>
  <c r="E36" i="6" s="1"/>
  <c r="R22" i="6"/>
  <c r="L22" i="6"/>
  <c r="K22" i="6"/>
  <c r="J22" i="6"/>
  <c r="I22" i="6"/>
  <c r="H244" i="8"/>
  <c r="K244" i="8"/>
  <c r="I244" i="8"/>
  <c r="J244" i="8"/>
  <c r="H245" i="8"/>
  <c r="K245" i="8"/>
  <c r="I245" i="8"/>
  <c r="J245" i="8"/>
  <c r="H246" i="8"/>
  <c r="K246" i="8"/>
  <c r="I246" i="8"/>
  <c r="J246" i="8"/>
  <c r="H247" i="8"/>
  <c r="K247" i="8"/>
  <c r="I247" i="8"/>
  <c r="J247" i="8"/>
  <c r="H248" i="8"/>
  <c r="K248" i="8"/>
  <c r="I248" i="8"/>
  <c r="J248" i="8"/>
  <c r="H249" i="8"/>
  <c r="K249" i="8"/>
  <c r="I249" i="8"/>
  <c r="J249" i="8"/>
  <c r="H250" i="8"/>
  <c r="K250" i="8"/>
  <c r="I250" i="8"/>
  <c r="J250" i="8"/>
  <c r="H251" i="8"/>
  <c r="K251" i="8"/>
  <c r="I251" i="8"/>
  <c r="J251" i="8"/>
  <c r="H252" i="8"/>
  <c r="K252" i="8"/>
  <c r="I252" i="8"/>
  <c r="J252" i="8"/>
  <c r="H253" i="8"/>
  <c r="K253" i="8"/>
  <c r="I253" i="8"/>
  <c r="J253" i="8"/>
  <c r="H254" i="8"/>
  <c r="K254" i="8"/>
  <c r="I254" i="8"/>
  <c r="J254" i="8"/>
  <c r="H255" i="8"/>
  <c r="K255" i="8"/>
  <c r="I255" i="8"/>
  <c r="J255" i="8"/>
  <c r="H256" i="8"/>
  <c r="K256" i="8"/>
  <c r="I256" i="8"/>
  <c r="J256" i="8"/>
  <c r="H257" i="8"/>
  <c r="K257" i="8"/>
  <c r="I257" i="8"/>
  <c r="J257" i="8"/>
  <c r="H258" i="8"/>
  <c r="K258" i="8"/>
  <c r="I258" i="8"/>
  <c r="J258" i="8"/>
  <c r="H259" i="8"/>
  <c r="K259" i="8"/>
  <c r="I259" i="8"/>
  <c r="J259" i="8"/>
  <c r="H260" i="8"/>
  <c r="K260" i="8"/>
  <c r="I260" i="8"/>
  <c r="J260" i="8"/>
  <c r="H261" i="8"/>
  <c r="K261" i="8"/>
  <c r="I261" i="8"/>
  <c r="J261" i="8"/>
  <c r="H262" i="8"/>
  <c r="K262" i="8"/>
  <c r="I262" i="8"/>
  <c r="J262" i="8"/>
  <c r="H263" i="8"/>
  <c r="K263" i="8"/>
  <c r="I263" i="8"/>
  <c r="J263" i="8"/>
  <c r="H264" i="8"/>
  <c r="K264" i="8"/>
  <c r="I264" i="8"/>
  <c r="J264" i="8"/>
  <c r="H191" i="8"/>
  <c r="K191" i="8"/>
  <c r="I191" i="8"/>
  <c r="J191" i="8"/>
  <c r="H192" i="8"/>
  <c r="K192" i="8"/>
  <c r="I192" i="8"/>
  <c r="J192" i="8"/>
  <c r="H193" i="8"/>
  <c r="K193" i="8"/>
  <c r="I193" i="8"/>
  <c r="J193" i="8"/>
  <c r="H194" i="8"/>
  <c r="K194" i="8"/>
  <c r="I194" i="8"/>
  <c r="J194" i="8"/>
  <c r="H195" i="8"/>
  <c r="K195" i="8"/>
  <c r="I195" i="8"/>
  <c r="J195" i="8"/>
  <c r="H196" i="8"/>
  <c r="K196" i="8"/>
  <c r="I196" i="8"/>
  <c r="J196" i="8"/>
  <c r="H197" i="8"/>
  <c r="K197" i="8"/>
  <c r="I197" i="8"/>
  <c r="J197" i="8"/>
  <c r="H198" i="8"/>
  <c r="K198" i="8"/>
  <c r="I198" i="8"/>
  <c r="J198" i="8"/>
  <c r="H199" i="8"/>
  <c r="K199" i="8"/>
  <c r="I199" i="8"/>
  <c r="J199" i="8"/>
  <c r="H200" i="8"/>
  <c r="K200" i="8"/>
  <c r="I200" i="8"/>
  <c r="J200" i="8"/>
  <c r="H201" i="8"/>
  <c r="K201" i="8"/>
  <c r="I201" i="8"/>
  <c r="J201" i="8"/>
  <c r="H202" i="8"/>
  <c r="K202" i="8"/>
  <c r="I202" i="8"/>
  <c r="J202" i="8"/>
  <c r="H203" i="8"/>
  <c r="K203" i="8"/>
  <c r="I203" i="8"/>
  <c r="J203" i="8"/>
  <c r="H204" i="8"/>
  <c r="K204" i="8"/>
  <c r="I204" i="8"/>
  <c r="J204" i="8"/>
  <c r="H205" i="8"/>
  <c r="K205" i="8"/>
  <c r="I205" i="8"/>
  <c r="J205" i="8"/>
  <c r="H206" i="8"/>
  <c r="K206" i="8"/>
  <c r="I206" i="8"/>
  <c r="J206" i="8"/>
  <c r="H207" i="8"/>
  <c r="K207" i="8"/>
  <c r="I207" i="8"/>
  <c r="J207" i="8"/>
  <c r="H208" i="8"/>
  <c r="K208" i="8"/>
  <c r="I208" i="8"/>
  <c r="J208" i="8"/>
  <c r="H209" i="8"/>
  <c r="K209" i="8"/>
  <c r="I209" i="8"/>
  <c r="J209" i="8"/>
  <c r="H210" i="8"/>
  <c r="K210" i="8"/>
  <c r="I210" i="8"/>
  <c r="J210" i="8"/>
  <c r="H211" i="8"/>
  <c r="K211" i="8"/>
  <c r="I211" i="8"/>
  <c r="J211" i="8"/>
  <c r="L191" i="8"/>
  <c r="L192" i="8"/>
  <c r="L193" i="8"/>
  <c r="L194" i="8"/>
  <c r="L195" i="8"/>
  <c r="L196" i="8"/>
  <c r="L197" i="8"/>
  <c r="L198" i="8"/>
  <c r="L199" i="8"/>
  <c r="L200" i="8"/>
  <c r="L201" i="8"/>
  <c r="L202" i="8"/>
  <c r="L203" i="8"/>
  <c r="L204" i="8"/>
  <c r="L205" i="8"/>
  <c r="L206" i="8"/>
  <c r="L207" i="8"/>
  <c r="L208" i="8"/>
  <c r="L209" i="8"/>
  <c r="L210" i="8"/>
  <c r="L211" i="8"/>
  <c r="M191" i="8"/>
  <c r="M192" i="8"/>
  <c r="M193" i="8"/>
  <c r="M194" i="8"/>
  <c r="M195" i="8"/>
  <c r="M196" i="8"/>
  <c r="M197" i="8"/>
  <c r="M198" i="8"/>
  <c r="M199" i="8"/>
  <c r="M200" i="8"/>
  <c r="M201" i="8"/>
  <c r="M202" i="8"/>
  <c r="M203" i="8"/>
  <c r="M204" i="8"/>
  <c r="M205" i="8"/>
  <c r="M206" i="8"/>
  <c r="M207" i="8"/>
  <c r="M208" i="8"/>
  <c r="M209" i="8"/>
  <c r="M210" i="8"/>
  <c r="M211" i="8"/>
  <c r="H143" i="8"/>
  <c r="K143" i="8"/>
  <c r="I143" i="8"/>
  <c r="J143" i="8"/>
  <c r="H144" i="8"/>
  <c r="K144" i="8"/>
  <c r="I144" i="8"/>
  <c r="J144" i="8"/>
  <c r="H145" i="8"/>
  <c r="K145" i="8"/>
  <c r="I145" i="8"/>
  <c r="J145" i="8"/>
  <c r="H146" i="8"/>
  <c r="K146" i="8"/>
  <c r="I146" i="8"/>
  <c r="J146" i="8"/>
  <c r="H147" i="8"/>
  <c r="K147" i="8"/>
  <c r="I147" i="8"/>
  <c r="J147" i="8"/>
  <c r="H148" i="8"/>
  <c r="K148" i="8"/>
  <c r="I148" i="8"/>
  <c r="J148" i="8"/>
  <c r="H149" i="8"/>
  <c r="K149" i="8"/>
  <c r="I149" i="8"/>
  <c r="J149" i="8"/>
  <c r="H150" i="8"/>
  <c r="K150" i="8"/>
  <c r="I150" i="8"/>
  <c r="J150" i="8"/>
  <c r="H151" i="8"/>
  <c r="K151" i="8"/>
  <c r="I151" i="8"/>
  <c r="J151" i="8"/>
  <c r="H152" i="8"/>
  <c r="K152" i="8"/>
  <c r="I152" i="8"/>
  <c r="J152" i="8"/>
  <c r="H153" i="8"/>
  <c r="K153" i="8"/>
  <c r="I153" i="8"/>
  <c r="J153" i="8"/>
  <c r="H154" i="8"/>
  <c r="K154" i="8"/>
  <c r="I154" i="8"/>
  <c r="J154" i="8"/>
  <c r="H155" i="8"/>
  <c r="K155" i="8"/>
  <c r="I155" i="8"/>
  <c r="J155" i="8"/>
  <c r="H156" i="8"/>
  <c r="K156" i="8"/>
  <c r="I156" i="8"/>
  <c r="J156" i="8"/>
  <c r="H157" i="8"/>
  <c r="K157" i="8"/>
  <c r="I157" i="8"/>
  <c r="J157" i="8"/>
  <c r="H158" i="8"/>
  <c r="K158" i="8"/>
  <c r="I158" i="8"/>
  <c r="J158" i="8"/>
  <c r="G97" i="8"/>
  <c r="J97" i="8"/>
  <c r="H97" i="8"/>
  <c r="I97" i="8"/>
  <c r="G98" i="8"/>
  <c r="J98" i="8"/>
  <c r="H98" i="8"/>
  <c r="I98" i="8"/>
  <c r="G99" i="8"/>
  <c r="J99" i="8"/>
  <c r="H99" i="8"/>
  <c r="I99" i="8"/>
  <c r="G100" i="8"/>
  <c r="J100" i="8"/>
  <c r="H100" i="8"/>
  <c r="I100" i="8"/>
  <c r="G101" i="8"/>
  <c r="J101" i="8"/>
  <c r="H101" i="8"/>
  <c r="I101" i="8"/>
  <c r="G102" i="8"/>
  <c r="J102" i="8"/>
  <c r="H102" i="8"/>
  <c r="I102" i="8"/>
  <c r="G103" i="8"/>
  <c r="J103" i="8"/>
  <c r="H103" i="8"/>
  <c r="I103" i="8"/>
  <c r="G104" i="8"/>
  <c r="J104" i="8"/>
  <c r="H104" i="8"/>
  <c r="I104" i="8"/>
  <c r="G105" i="8"/>
  <c r="J105" i="8"/>
  <c r="H105" i="8"/>
  <c r="I105" i="8"/>
  <c r="G106" i="8"/>
  <c r="J106" i="8"/>
  <c r="H106" i="8"/>
  <c r="I106" i="8"/>
  <c r="G107" i="8"/>
  <c r="J107" i="8"/>
  <c r="H107" i="8"/>
  <c r="I107" i="8"/>
  <c r="G108" i="8"/>
  <c r="J108" i="8"/>
  <c r="H108" i="8"/>
  <c r="I108" i="8"/>
  <c r="G109" i="8"/>
  <c r="J109" i="8"/>
  <c r="H109" i="8"/>
  <c r="I109" i="8"/>
  <c r="G110" i="8"/>
  <c r="J110" i="8"/>
  <c r="H110" i="8"/>
  <c r="I110" i="8"/>
  <c r="G111" i="8"/>
  <c r="J111" i="8"/>
  <c r="H111" i="8"/>
  <c r="I111" i="8"/>
  <c r="G112" i="8"/>
  <c r="J112" i="8"/>
  <c r="H112" i="8"/>
  <c r="I112" i="8"/>
  <c r="G52" i="8"/>
  <c r="J52" i="8"/>
  <c r="H52" i="8"/>
  <c r="I52" i="8"/>
  <c r="G53" i="8"/>
  <c r="J53" i="8"/>
  <c r="H53" i="8"/>
  <c r="I53" i="8"/>
  <c r="G54" i="8"/>
  <c r="J54" i="8"/>
  <c r="H54" i="8"/>
  <c r="I54" i="8"/>
  <c r="G55" i="8"/>
  <c r="J55" i="8"/>
  <c r="H55" i="8"/>
  <c r="I55" i="8"/>
  <c r="G56" i="8"/>
  <c r="J56" i="8"/>
  <c r="H56" i="8"/>
  <c r="I56" i="8"/>
  <c r="G57" i="8"/>
  <c r="J57" i="8"/>
  <c r="H57" i="8"/>
  <c r="I57" i="8"/>
  <c r="G58" i="8"/>
  <c r="J58" i="8"/>
  <c r="H58" i="8"/>
  <c r="I58" i="8"/>
  <c r="G59" i="8"/>
  <c r="J59" i="8"/>
  <c r="H59" i="8"/>
  <c r="I59" i="8"/>
  <c r="G60" i="8"/>
  <c r="J60" i="8"/>
  <c r="H60" i="8"/>
  <c r="I60" i="8"/>
  <c r="G61" i="8"/>
  <c r="J61" i="8"/>
  <c r="H61" i="8"/>
  <c r="I61" i="8"/>
  <c r="G62" i="8"/>
  <c r="J62" i="8"/>
  <c r="H62" i="8"/>
  <c r="I62" i="8"/>
  <c r="G63" i="8"/>
  <c r="J63" i="8"/>
  <c r="H63" i="8"/>
  <c r="I63" i="8"/>
  <c r="G64" i="8"/>
  <c r="J64" i="8"/>
  <c r="H64" i="8"/>
  <c r="I64" i="8"/>
  <c r="G65" i="8"/>
  <c r="J65" i="8"/>
  <c r="H65" i="8"/>
  <c r="I65" i="8"/>
  <c r="G66" i="8"/>
  <c r="J66" i="8"/>
  <c r="H66" i="8"/>
  <c r="I66" i="8"/>
  <c r="G67" i="8"/>
  <c r="J67" i="8"/>
  <c r="H67" i="8"/>
  <c r="I67" i="8"/>
  <c r="G6" i="8"/>
  <c r="J6" i="8"/>
  <c r="H6" i="8"/>
  <c r="I6" i="8"/>
  <c r="G7" i="8"/>
  <c r="J7" i="8"/>
  <c r="H7" i="8"/>
  <c r="I7" i="8"/>
  <c r="G8" i="8"/>
  <c r="J8" i="8"/>
  <c r="H8" i="8"/>
  <c r="I8" i="8"/>
  <c r="G9" i="8"/>
  <c r="J9" i="8"/>
  <c r="H9" i="8"/>
  <c r="I9" i="8"/>
  <c r="G10" i="8"/>
  <c r="J10" i="8"/>
  <c r="H10" i="8"/>
  <c r="I10" i="8"/>
  <c r="G11" i="8"/>
  <c r="J11" i="8"/>
  <c r="H11" i="8"/>
  <c r="I11" i="8"/>
  <c r="G12" i="8"/>
  <c r="J12" i="8"/>
  <c r="H12" i="8"/>
  <c r="I12" i="8"/>
  <c r="G13" i="8"/>
  <c r="J13" i="8"/>
  <c r="H13" i="8"/>
  <c r="I13" i="8"/>
  <c r="G14" i="8"/>
  <c r="J14" i="8"/>
  <c r="H14" i="8"/>
  <c r="I14" i="8"/>
  <c r="G15" i="8"/>
  <c r="J15" i="8"/>
  <c r="H15" i="8"/>
  <c r="I15" i="8"/>
  <c r="G16" i="8"/>
  <c r="J16" i="8"/>
  <c r="H16" i="8"/>
  <c r="I16" i="8"/>
  <c r="G17" i="8"/>
  <c r="J17" i="8"/>
  <c r="H17" i="8"/>
  <c r="I17" i="8"/>
  <c r="G18" i="8"/>
  <c r="J18" i="8"/>
  <c r="H18" i="8"/>
  <c r="I18" i="8"/>
  <c r="G19" i="8"/>
  <c r="J19" i="8"/>
  <c r="H19" i="8"/>
  <c r="I19" i="8"/>
  <c r="G20" i="8"/>
  <c r="J20" i="8"/>
  <c r="H20" i="8"/>
  <c r="I20" i="8"/>
  <c r="G21" i="8"/>
  <c r="J21" i="8"/>
  <c r="H21" i="8"/>
  <c r="I21" i="8"/>
  <c r="N18" i="8"/>
  <c r="N274" i="8"/>
  <c r="G274" i="8"/>
  <c r="I274" i="8" s="1"/>
  <c r="C274" i="8"/>
  <c r="E274" i="8" s="1"/>
  <c r="N275" i="8"/>
  <c r="G275" i="8"/>
  <c r="I275" i="8" s="1"/>
  <c r="C275" i="8"/>
  <c r="E275" i="8" s="1"/>
  <c r="N276" i="8"/>
  <c r="G276" i="8"/>
  <c r="I276" i="8" s="1"/>
  <c r="C276" i="8"/>
  <c r="E276" i="8" s="1"/>
  <c r="N277" i="8"/>
  <c r="G277" i="8"/>
  <c r="I277" i="8" s="1"/>
  <c r="C277" i="8"/>
  <c r="E277" i="8" s="1"/>
  <c r="N278" i="8"/>
  <c r="G278" i="8"/>
  <c r="I278" i="8" s="1"/>
  <c r="C278" i="8"/>
  <c r="E278" i="8" s="1"/>
  <c r="Q265" i="8"/>
  <c r="K265" i="8"/>
  <c r="J265" i="8"/>
  <c r="I265" i="8"/>
  <c r="H265" i="8"/>
  <c r="B233" i="8"/>
  <c r="N221" i="8"/>
  <c r="G221" i="8"/>
  <c r="I221" i="8" s="1"/>
  <c r="C221" i="8"/>
  <c r="E221" i="8" s="1"/>
  <c r="N222" i="8"/>
  <c r="G222" i="8"/>
  <c r="I222" i="8" s="1"/>
  <c r="C222" i="8"/>
  <c r="E222" i="8" s="1"/>
  <c r="N223" i="8"/>
  <c r="G223" i="8"/>
  <c r="I223" i="8" s="1"/>
  <c r="C223" i="8"/>
  <c r="E223" i="8" s="1"/>
  <c r="N224" i="8"/>
  <c r="G224" i="8"/>
  <c r="I224" i="8" s="1"/>
  <c r="C224" i="8"/>
  <c r="E224" i="8" s="1"/>
  <c r="N225" i="8"/>
  <c r="G225" i="8"/>
  <c r="I225" i="8" s="1"/>
  <c r="C225" i="8"/>
  <c r="E225" i="8" s="1"/>
  <c r="Q212" i="8"/>
  <c r="M212" i="8"/>
  <c r="L212" i="8"/>
  <c r="K212" i="8"/>
  <c r="J212" i="8"/>
  <c r="I212" i="8"/>
  <c r="H212" i="8"/>
  <c r="N168" i="8"/>
  <c r="G168" i="8"/>
  <c r="I168" i="8" s="1"/>
  <c r="C168" i="8"/>
  <c r="E168" i="8" s="1"/>
  <c r="N169" i="8"/>
  <c r="G169" i="8"/>
  <c r="I169" i="8" s="1"/>
  <c r="C169" i="8"/>
  <c r="E169" i="8" s="1"/>
  <c r="N170" i="8"/>
  <c r="G170" i="8"/>
  <c r="I170" i="8" s="1"/>
  <c r="C170" i="8"/>
  <c r="E170" i="8" s="1"/>
  <c r="N171" i="8"/>
  <c r="G171" i="8"/>
  <c r="I171" i="8" s="1"/>
  <c r="C171" i="8"/>
  <c r="E171" i="8" s="1"/>
  <c r="N172" i="8"/>
  <c r="G172" i="8"/>
  <c r="I172" i="8" s="1"/>
  <c r="C172" i="8"/>
  <c r="E172" i="8" s="1"/>
  <c r="Q159" i="8"/>
  <c r="K159" i="8"/>
  <c r="J159" i="8"/>
  <c r="I159" i="8"/>
  <c r="H159" i="8"/>
  <c r="B133" i="8"/>
  <c r="N122" i="8"/>
  <c r="G122" i="8"/>
  <c r="I122" i="8" s="1"/>
  <c r="C122" i="8"/>
  <c r="E122" i="8" s="1"/>
  <c r="N123" i="8"/>
  <c r="G123" i="8"/>
  <c r="I123" i="8" s="1"/>
  <c r="C123" i="8"/>
  <c r="E123" i="8" s="1"/>
  <c r="N124" i="8"/>
  <c r="G124" i="8"/>
  <c r="I124" i="8" s="1"/>
  <c r="C124" i="8"/>
  <c r="E124" i="8" s="1"/>
  <c r="N125" i="8"/>
  <c r="G125" i="8"/>
  <c r="I125" i="8" s="1"/>
  <c r="C125" i="8"/>
  <c r="E125" i="8" s="1"/>
  <c r="P113" i="8"/>
  <c r="J113" i="8"/>
  <c r="I113" i="8"/>
  <c r="H113" i="8"/>
  <c r="G113" i="8"/>
  <c r="N77" i="8"/>
  <c r="G77" i="8"/>
  <c r="I77" i="8" s="1"/>
  <c r="C77" i="8"/>
  <c r="E77" i="8" s="1"/>
  <c r="N78" i="8"/>
  <c r="G78" i="8"/>
  <c r="I78" i="8" s="1"/>
  <c r="C78" i="8"/>
  <c r="E78" i="8" s="1"/>
  <c r="N79" i="8"/>
  <c r="G79" i="8"/>
  <c r="I79" i="8" s="1"/>
  <c r="C79" i="8"/>
  <c r="E79" i="8" s="1"/>
  <c r="N80" i="8"/>
  <c r="G80" i="8"/>
  <c r="I80" i="8" s="1"/>
  <c r="C80" i="8"/>
  <c r="E80" i="8" s="1"/>
  <c r="P68" i="8"/>
  <c r="J68" i="8"/>
  <c r="I68" i="8"/>
  <c r="H68" i="8"/>
  <c r="G68" i="8"/>
  <c r="N31" i="8"/>
  <c r="G31" i="8"/>
  <c r="I31" i="8" s="1"/>
  <c r="C31" i="8"/>
  <c r="E31" i="8" s="1"/>
  <c r="N32" i="8"/>
  <c r="G32" i="8"/>
  <c r="I32" i="8" s="1"/>
  <c r="C32" i="8"/>
  <c r="E32" i="8" s="1"/>
  <c r="N33" i="8"/>
  <c r="G33" i="8"/>
  <c r="I33" i="8" s="1"/>
  <c r="C33" i="8"/>
  <c r="E33" i="8" s="1"/>
  <c r="N34" i="8"/>
  <c r="G34" i="8"/>
  <c r="I34" i="8" s="1"/>
  <c r="C34" i="8"/>
  <c r="E34" i="8" s="1"/>
  <c r="P22" i="8"/>
  <c r="J22" i="8"/>
  <c r="I22" i="8"/>
  <c r="H22" i="8"/>
  <c r="G22" i="8"/>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E47" i="16"/>
  <c r="E46" i="16"/>
  <c r="E45" i="16"/>
  <c r="E44" i="16"/>
  <c r="E43" i="16"/>
  <c r="E41" i="16"/>
  <c r="E35" i="16"/>
  <c r="E34" i="16"/>
  <c r="E32" i="16"/>
  <c r="E31" i="16"/>
  <c r="E28" i="16"/>
  <c r="E27" i="16"/>
  <c r="E26" i="16"/>
  <c r="E24" i="16"/>
  <c r="E22" i="16"/>
  <c r="E21" i="16"/>
  <c r="E20" i="16"/>
  <c r="I13" i="16"/>
  <c r="F13" i="16"/>
  <c r="D11" i="16"/>
  <c r="F5" i="9"/>
  <c r="G5" i="9"/>
  <c r="T5" i="9"/>
  <c r="U5" i="9"/>
  <c r="F6" i="9"/>
  <c r="G6" i="9"/>
  <c r="T6" i="9"/>
  <c r="U6" i="9"/>
  <c r="F7" i="9"/>
  <c r="G7" i="9"/>
  <c r="T7" i="9"/>
  <c r="U7" i="9"/>
  <c r="F8" i="9"/>
  <c r="G8" i="9"/>
  <c r="T8" i="9"/>
  <c r="U8" i="9"/>
  <c r="F9" i="9"/>
  <c r="G9" i="9"/>
  <c r="T9" i="9"/>
  <c r="U9" i="9"/>
  <c r="F10" i="9"/>
  <c r="G10" i="9"/>
  <c r="T10" i="9"/>
  <c r="U10" i="9"/>
  <c r="F11" i="9"/>
  <c r="G11" i="9"/>
  <c r="T11" i="9"/>
  <c r="U11" i="9"/>
  <c r="F12" i="9"/>
  <c r="G12" i="9"/>
  <c r="T12" i="9"/>
  <c r="U12" i="9"/>
  <c r="F13" i="9"/>
  <c r="G13" i="9"/>
  <c r="T13" i="9"/>
  <c r="U13" i="9"/>
  <c r="F14" i="9"/>
  <c r="G14" i="9"/>
  <c r="T14" i="9"/>
  <c r="U14" i="9"/>
  <c r="F15" i="9"/>
  <c r="G15" i="9"/>
  <c r="T15" i="9"/>
  <c r="U15" i="9"/>
  <c r="F16" i="9"/>
  <c r="G16" i="9"/>
  <c r="T16" i="9"/>
  <c r="U16" i="9"/>
  <c r="F17" i="9"/>
  <c r="G17" i="9"/>
  <c r="T17" i="9"/>
  <c r="U17" i="9"/>
  <c r="F18" i="9"/>
  <c r="G18" i="9"/>
  <c r="T18" i="9"/>
  <c r="U18" i="9"/>
  <c r="F19" i="9"/>
  <c r="G19" i="9"/>
  <c r="T19" i="9"/>
  <c r="U19" i="9"/>
  <c r="F20" i="9"/>
  <c r="G20" i="9"/>
  <c r="T20" i="9"/>
  <c r="U20" i="9"/>
  <c r="F21" i="9"/>
  <c r="G21" i="9"/>
  <c r="T21" i="9"/>
  <c r="U21" i="9"/>
  <c r="N34" i="9"/>
  <c r="G34" i="9"/>
  <c r="I34" i="9" s="1"/>
  <c r="C34" i="9"/>
  <c r="E34" i="9" s="1"/>
  <c r="P5" i="9"/>
  <c r="Q5" i="9"/>
  <c r="P6" i="9"/>
  <c r="Q6" i="9"/>
  <c r="P7" i="9"/>
  <c r="Q7" i="9"/>
  <c r="P8" i="9"/>
  <c r="Q8" i="9"/>
  <c r="P9" i="9"/>
  <c r="Q9" i="9"/>
  <c r="O10" i="9"/>
  <c r="P10" i="9"/>
  <c r="Q10" i="9"/>
  <c r="P11" i="9"/>
  <c r="Q11" i="9"/>
  <c r="P12" i="9"/>
  <c r="Q12" i="9"/>
  <c r="P13" i="9"/>
  <c r="Q13" i="9"/>
  <c r="P14" i="9"/>
  <c r="Q14" i="9"/>
  <c r="P15" i="9"/>
  <c r="Q15" i="9"/>
  <c r="P16" i="9"/>
  <c r="Q16" i="9"/>
  <c r="P17" i="9"/>
  <c r="Q17" i="9"/>
  <c r="P18" i="9"/>
  <c r="Q18" i="9"/>
  <c r="P19" i="9"/>
  <c r="Q19" i="9"/>
  <c r="P20" i="9"/>
  <c r="Q20" i="9"/>
  <c r="P21" i="9"/>
  <c r="Q21" i="9"/>
  <c r="R21" i="9"/>
  <c r="N33" i="9"/>
  <c r="O33" i="9" s="1"/>
  <c r="G33" i="9"/>
  <c r="I33" i="9" s="1"/>
  <c r="C33" i="9"/>
  <c r="E33" i="9" s="1"/>
  <c r="L5" i="9"/>
  <c r="M5" i="9"/>
  <c r="L6" i="9"/>
  <c r="M6" i="9"/>
  <c r="L7" i="9"/>
  <c r="M7" i="9"/>
  <c r="L8" i="9"/>
  <c r="M8" i="9"/>
  <c r="L9" i="9"/>
  <c r="M9" i="9"/>
  <c r="L10" i="9"/>
  <c r="M10" i="9"/>
  <c r="L11" i="9"/>
  <c r="M11" i="9"/>
  <c r="K12" i="9"/>
  <c r="L12" i="9"/>
  <c r="M12" i="9"/>
  <c r="L13" i="9"/>
  <c r="M13" i="9"/>
  <c r="L14" i="9"/>
  <c r="M14" i="9"/>
  <c r="L15" i="9"/>
  <c r="M15" i="9"/>
  <c r="L16" i="9"/>
  <c r="M16" i="9"/>
  <c r="L17" i="9"/>
  <c r="M17" i="9"/>
  <c r="L18" i="9"/>
  <c r="M18" i="9"/>
  <c r="L19" i="9"/>
  <c r="M19" i="9"/>
  <c r="L20" i="9"/>
  <c r="M20" i="9"/>
  <c r="K21" i="9"/>
  <c r="N21" i="9" s="1"/>
  <c r="N32" i="9"/>
  <c r="G32" i="9"/>
  <c r="I32" i="9" s="1"/>
  <c r="C32" i="9"/>
  <c r="E32" i="9" s="1"/>
  <c r="H250" i="4"/>
  <c r="K250" i="4"/>
  <c r="I250" i="4"/>
  <c r="J250" i="4"/>
  <c r="H251" i="4"/>
  <c r="K251" i="4"/>
  <c r="I251" i="4"/>
  <c r="J251" i="4"/>
  <c r="H252" i="4"/>
  <c r="K252" i="4"/>
  <c r="I252" i="4"/>
  <c r="J252" i="4"/>
  <c r="H253" i="4"/>
  <c r="K253" i="4"/>
  <c r="I253" i="4"/>
  <c r="J253" i="4"/>
  <c r="H254" i="4"/>
  <c r="K254" i="4"/>
  <c r="I254" i="4"/>
  <c r="J254" i="4"/>
  <c r="H255" i="4"/>
  <c r="K255" i="4"/>
  <c r="I255" i="4"/>
  <c r="J255" i="4"/>
  <c r="H256" i="4"/>
  <c r="K256" i="4"/>
  <c r="I256" i="4"/>
  <c r="J256" i="4"/>
  <c r="H257" i="4"/>
  <c r="K257" i="4"/>
  <c r="I257" i="4"/>
  <c r="J257" i="4"/>
  <c r="H258" i="4"/>
  <c r="K258" i="4"/>
  <c r="I258" i="4"/>
  <c r="J258" i="4"/>
  <c r="H259" i="4"/>
  <c r="K259" i="4"/>
  <c r="I259" i="4"/>
  <c r="J259" i="4"/>
  <c r="H260" i="4"/>
  <c r="K260" i="4"/>
  <c r="I260" i="4"/>
  <c r="J260" i="4"/>
  <c r="H261" i="4"/>
  <c r="K261" i="4"/>
  <c r="I261" i="4"/>
  <c r="J261" i="4"/>
  <c r="H262" i="4"/>
  <c r="K262" i="4"/>
  <c r="I262" i="4"/>
  <c r="J262" i="4"/>
  <c r="H263" i="4"/>
  <c r="K263" i="4"/>
  <c r="I263" i="4"/>
  <c r="J263" i="4"/>
  <c r="H264" i="4"/>
  <c r="K264" i="4"/>
  <c r="I264" i="4"/>
  <c r="J264" i="4"/>
  <c r="H265" i="4"/>
  <c r="K265" i="4"/>
  <c r="I265" i="4"/>
  <c r="J265" i="4"/>
  <c r="H266" i="4"/>
  <c r="K266" i="4"/>
  <c r="I266" i="4"/>
  <c r="J266" i="4"/>
  <c r="H267" i="4"/>
  <c r="K267" i="4"/>
  <c r="I267" i="4"/>
  <c r="J267" i="4"/>
  <c r="H268" i="4"/>
  <c r="K268" i="4"/>
  <c r="I268" i="4"/>
  <c r="J268" i="4"/>
  <c r="M279" i="4"/>
  <c r="G279" i="4"/>
  <c r="I279" i="4" s="1"/>
  <c r="C279" i="4"/>
  <c r="E279" i="4" s="1"/>
  <c r="M280" i="4"/>
  <c r="G280" i="4"/>
  <c r="I280" i="4" s="1"/>
  <c r="C280" i="4"/>
  <c r="E280" i="4" s="1"/>
  <c r="M281" i="4"/>
  <c r="G281" i="4"/>
  <c r="I281" i="4" s="1"/>
  <c r="C281" i="4"/>
  <c r="E281" i="4" s="1"/>
  <c r="M282" i="4"/>
  <c r="G282" i="4"/>
  <c r="I282" i="4" s="1"/>
  <c r="C282" i="4"/>
  <c r="E282" i="4" s="1"/>
  <c r="M283" i="4"/>
  <c r="G283" i="4"/>
  <c r="I283" i="4" s="1"/>
  <c r="C283" i="4"/>
  <c r="E283" i="4" s="1"/>
  <c r="H196" i="4"/>
  <c r="K196" i="4"/>
  <c r="I196" i="4"/>
  <c r="J196" i="4"/>
  <c r="H197" i="4"/>
  <c r="K197" i="4"/>
  <c r="I197" i="4"/>
  <c r="J197" i="4"/>
  <c r="H198" i="4"/>
  <c r="K198" i="4"/>
  <c r="I198" i="4"/>
  <c r="J198" i="4"/>
  <c r="H199" i="4"/>
  <c r="K199" i="4"/>
  <c r="I199" i="4"/>
  <c r="J199" i="4"/>
  <c r="H200" i="4"/>
  <c r="K200" i="4"/>
  <c r="I200" i="4"/>
  <c r="J200" i="4"/>
  <c r="H201" i="4"/>
  <c r="K201" i="4"/>
  <c r="I201" i="4"/>
  <c r="J201" i="4"/>
  <c r="H202" i="4"/>
  <c r="K202" i="4"/>
  <c r="I202" i="4"/>
  <c r="J202" i="4"/>
  <c r="H203" i="4"/>
  <c r="K203" i="4"/>
  <c r="I203" i="4"/>
  <c r="J203" i="4"/>
  <c r="H204" i="4"/>
  <c r="K204" i="4"/>
  <c r="I204" i="4"/>
  <c r="J204" i="4"/>
  <c r="H205" i="4"/>
  <c r="K205" i="4"/>
  <c r="I205" i="4"/>
  <c r="J205" i="4"/>
  <c r="H206" i="4"/>
  <c r="K206" i="4"/>
  <c r="I206" i="4"/>
  <c r="J206" i="4"/>
  <c r="H207" i="4"/>
  <c r="K207" i="4"/>
  <c r="I207" i="4"/>
  <c r="J207" i="4"/>
  <c r="H208" i="4"/>
  <c r="K208" i="4"/>
  <c r="I208" i="4"/>
  <c r="J208" i="4"/>
  <c r="H209" i="4"/>
  <c r="K209" i="4"/>
  <c r="I209" i="4"/>
  <c r="J209" i="4"/>
  <c r="H210" i="4"/>
  <c r="K210" i="4"/>
  <c r="I210" i="4"/>
  <c r="J210" i="4"/>
  <c r="H211" i="4"/>
  <c r="K211" i="4"/>
  <c r="I211" i="4"/>
  <c r="J211" i="4"/>
  <c r="H212" i="4"/>
  <c r="K212" i="4"/>
  <c r="I212" i="4"/>
  <c r="J212" i="4"/>
  <c r="H213" i="4"/>
  <c r="K213" i="4"/>
  <c r="I213" i="4"/>
  <c r="J213" i="4"/>
  <c r="H214" i="4"/>
  <c r="K214" i="4"/>
  <c r="I214" i="4"/>
  <c r="J214" i="4"/>
  <c r="M225" i="4"/>
  <c r="G225" i="4"/>
  <c r="I225" i="4" s="1"/>
  <c r="C225" i="4"/>
  <c r="E225" i="4" s="1"/>
  <c r="M226" i="4"/>
  <c r="G226" i="4"/>
  <c r="I226" i="4" s="1"/>
  <c r="C226" i="4"/>
  <c r="E226" i="4" s="1"/>
  <c r="M227" i="4"/>
  <c r="G227" i="4"/>
  <c r="I227" i="4" s="1"/>
  <c r="C227" i="4"/>
  <c r="E227" i="4" s="1"/>
  <c r="M228" i="4"/>
  <c r="G228" i="4"/>
  <c r="I228" i="4" s="1"/>
  <c r="C228" i="4"/>
  <c r="E228" i="4" s="1"/>
  <c r="M229" i="4"/>
  <c r="G229" i="4"/>
  <c r="I229" i="4" s="1"/>
  <c r="C229" i="4"/>
  <c r="E229" i="4" s="1"/>
  <c r="H147" i="4"/>
  <c r="K147" i="4"/>
  <c r="I147" i="4"/>
  <c r="J147" i="4"/>
  <c r="H148" i="4"/>
  <c r="K148" i="4"/>
  <c r="I148" i="4"/>
  <c r="J148" i="4"/>
  <c r="H149" i="4"/>
  <c r="K149" i="4"/>
  <c r="I149" i="4"/>
  <c r="J149" i="4"/>
  <c r="H150" i="4"/>
  <c r="K150" i="4"/>
  <c r="I150" i="4"/>
  <c r="J150" i="4"/>
  <c r="H151" i="4"/>
  <c r="K151" i="4"/>
  <c r="I151" i="4"/>
  <c r="J151" i="4"/>
  <c r="H152" i="4"/>
  <c r="K152" i="4"/>
  <c r="I152" i="4"/>
  <c r="J152" i="4"/>
  <c r="H153" i="4"/>
  <c r="K153" i="4"/>
  <c r="I153" i="4"/>
  <c r="J153" i="4"/>
  <c r="H154" i="4"/>
  <c r="K154" i="4"/>
  <c r="I154" i="4"/>
  <c r="J154" i="4"/>
  <c r="H155" i="4"/>
  <c r="K155" i="4"/>
  <c r="I155" i="4"/>
  <c r="J155" i="4"/>
  <c r="H156" i="4"/>
  <c r="K156" i="4"/>
  <c r="I156" i="4"/>
  <c r="J156" i="4"/>
  <c r="H157" i="4"/>
  <c r="K157" i="4"/>
  <c r="I157" i="4"/>
  <c r="J157" i="4"/>
  <c r="H158" i="4"/>
  <c r="K158" i="4"/>
  <c r="I158" i="4"/>
  <c r="J158" i="4"/>
  <c r="H159" i="4"/>
  <c r="K159" i="4"/>
  <c r="I159" i="4"/>
  <c r="J159" i="4"/>
  <c r="H160" i="4"/>
  <c r="K160" i="4"/>
  <c r="I160" i="4"/>
  <c r="J160" i="4"/>
  <c r="H161" i="4"/>
  <c r="K161" i="4"/>
  <c r="I161" i="4"/>
  <c r="J161" i="4"/>
  <c r="H162" i="4"/>
  <c r="K162" i="4"/>
  <c r="I162" i="4"/>
  <c r="J162" i="4"/>
  <c r="M172" i="4"/>
  <c r="G172" i="4"/>
  <c r="I172" i="4" s="1"/>
  <c r="C172" i="4"/>
  <c r="E172" i="4" s="1"/>
  <c r="M173" i="4"/>
  <c r="G173" i="4"/>
  <c r="I173" i="4" s="1"/>
  <c r="C173" i="4"/>
  <c r="E173" i="4" s="1"/>
  <c r="M174" i="4"/>
  <c r="G174" i="4"/>
  <c r="I174" i="4" s="1"/>
  <c r="C174" i="4"/>
  <c r="E174" i="4" s="1"/>
  <c r="M175" i="4"/>
  <c r="G175" i="4"/>
  <c r="I175" i="4" s="1"/>
  <c r="C175" i="4"/>
  <c r="E175" i="4" s="1"/>
  <c r="M176" i="4"/>
  <c r="G176" i="4"/>
  <c r="I176" i="4" s="1"/>
  <c r="C176" i="4"/>
  <c r="E176" i="4" s="1"/>
  <c r="H100" i="4"/>
  <c r="K100" i="4"/>
  <c r="I100" i="4"/>
  <c r="J100" i="4"/>
  <c r="H101" i="4"/>
  <c r="K101" i="4"/>
  <c r="I101" i="4"/>
  <c r="J101" i="4"/>
  <c r="H102" i="4"/>
  <c r="K102" i="4"/>
  <c r="I102" i="4"/>
  <c r="J102" i="4"/>
  <c r="H103" i="4"/>
  <c r="K103" i="4"/>
  <c r="I103" i="4"/>
  <c r="J103" i="4"/>
  <c r="H104" i="4"/>
  <c r="K104" i="4"/>
  <c r="I104" i="4"/>
  <c r="J104" i="4"/>
  <c r="H105" i="4"/>
  <c r="K105" i="4"/>
  <c r="I105" i="4"/>
  <c r="J105" i="4"/>
  <c r="H106" i="4"/>
  <c r="K106" i="4"/>
  <c r="I106" i="4"/>
  <c r="J106" i="4"/>
  <c r="H107" i="4"/>
  <c r="K107" i="4"/>
  <c r="I107" i="4"/>
  <c r="J107" i="4"/>
  <c r="H108" i="4"/>
  <c r="K108" i="4"/>
  <c r="I108" i="4"/>
  <c r="J108" i="4"/>
  <c r="H109" i="4"/>
  <c r="K109" i="4"/>
  <c r="I109" i="4"/>
  <c r="J109" i="4"/>
  <c r="H110" i="4"/>
  <c r="K110" i="4"/>
  <c r="I110" i="4"/>
  <c r="J110" i="4"/>
  <c r="H111" i="4"/>
  <c r="K111" i="4"/>
  <c r="I111" i="4"/>
  <c r="J111" i="4"/>
  <c r="H112" i="4"/>
  <c r="K112" i="4"/>
  <c r="I112" i="4"/>
  <c r="J112" i="4"/>
  <c r="H113" i="4"/>
  <c r="K113" i="4"/>
  <c r="I113" i="4"/>
  <c r="J113" i="4"/>
  <c r="H114" i="4"/>
  <c r="K114" i="4"/>
  <c r="I114" i="4"/>
  <c r="J114" i="4"/>
  <c r="H115" i="4"/>
  <c r="K115" i="4"/>
  <c r="I115" i="4"/>
  <c r="J115" i="4"/>
  <c r="M125" i="4"/>
  <c r="G125" i="4"/>
  <c r="I125" i="4" s="1"/>
  <c r="C125" i="4"/>
  <c r="E125" i="4" s="1"/>
  <c r="M126" i="4"/>
  <c r="G126" i="4"/>
  <c r="I126" i="4" s="1"/>
  <c r="C126" i="4"/>
  <c r="E126" i="4" s="1"/>
  <c r="M127" i="4"/>
  <c r="G127" i="4"/>
  <c r="I127" i="4" s="1"/>
  <c r="C127" i="4"/>
  <c r="E127" i="4" s="1"/>
  <c r="M128" i="4"/>
  <c r="G128" i="4"/>
  <c r="I128" i="4" s="1"/>
  <c r="C128" i="4"/>
  <c r="E128" i="4" s="1"/>
  <c r="M129" i="4"/>
  <c r="G129" i="4"/>
  <c r="I129" i="4" s="1"/>
  <c r="C129" i="4"/>
  <c r="E129" i="4" s="1"/>
  <c r="K55" i="4"/>
  <c r="O55" i="4" s="1"/>
  <c r="I55" i="4"/>
  <c r="J55" i="4"/>
  <c r="K56" i="4"/>
  <c r="O56" i="4" s="1"/>
  <c r="I56" i="4"/>
  <c r="J56" i="4"/>
  <c r="K57" i="4"/>
  <c r="O57" i="4" s="1"/>
  <c r="I57" i="4"/>
  <c r="J57" i="4"/>
  <c r="K58" i="4"/>
  <c r="P58" i="4" s="1"/>
  <c r="I58" i="4"/>
  <c r="J58" i="4"/>
  <c r="K59" i="4"/>
  <c r="O59" i="4" s="1"/>
  <c r="I59" i="4"/>
  <c r="J59" i="4"/>
  <c r="K60" i="4"/>
  <c r="P60" i="4" s="1"/>
  <c r="I60" i="4"/>
  <c r="J60" i="4"/>
  <c r="K61" i="4"/>
  <c r="O61" i="4" s="1"/>
  <c r="I61" i="4"/>
  <c r="J61" i="4"/>
  <c r="K62" i="4"/>
  <c r="O62" i="4" s="1"/>
  <c r="I62" i="4"/>
  <c r="J62" i="4"/>
  <c r="K63" i="4"/>
  <c r="O63" i="4" s="1"/>
  <c r="I63" i="4"/>
  <c r="J63" i="4"/>
  <c r="K64" i="4"/>
  <c r="P64" i="4" s="1"/>
  <c r="I64" i="4"/>
  <c r="J64" i="4"/>
  <c r="K65" i="4"/>
  <c r="P65" i="4" s="1"/>
  <c r="I65" i="4"/>
  <c r="J65" i="4"/>
  <c r="K66" i="4"/>
  <c r="P66" i="4" s="1"/>
  <c r="I66" i="4"/>
  <c r="J66" i="4"/>
  <c r="K67" i="4"/>
  <c r="O67" i="4" s="1"/>
  <c r="I67" i="4"/>
  <c r="J67" i="4"/>
  <c r="K68" i="4"/>
  <c r="O68" i="4" s="1"/>
  <c r="I68" i="4"/>
  <c r="J68" i="4"/>
  <c r="K69" i="4"/>
  <c r="P69" i="4" s="1"/>
  <c r="I69" i="4"/>
  <c r="J69" i="4"/>
  <c r="K70" i="4"/>
  <c r="O70" i="4" s="1"/>
  <c r="I70" i="4"/>
  <c r="J70" i="4"/>
  <c r="P67" i="4"/>
  <c r="M80" i="4"/>
  <c r="G80" i="4"/>
  <c r="I80" i="4" s="1"/>
  <c r="C80" i="4"/>
  <c r="E80" i="4" s="1"/>
  <c r="M81" i="4"/>
  <c r="G81" i="4"/>
  <c r="I81" i="4" s="1"/>
  <c r="C81" i="4"/>
  <c r="E81" i="4" s="1"/>
  <c r="M82" i="4"/>
  <c r="G82" i="4"/>
  <c r="I82" i="4" s="1"/>
  <c r="C82" i="4"/>
  <c r="E82" i="4" s="1"/>
  <c r="M83" i="4"/>
  <c r="G83" i="4"/>
  <c r="I83" i="4" s="1"/>
  <c r="C83" i="4"/>
  <c r="E83" i="4" s="1"/>
  <c r="M84" i="4"/>
  <c r="G84" i="4"/>
  <c r="I84" i="4" s="1"/>
  <c r="C84" i="4"/>
  <c r="E84" i="4" s="1"/>
  <c r="K6" i="4"/>
  <c r="P6" i="4" s="1"/>
  <c r="I6" i="4"/>
  <c r="J6" i="4"/>
  <c r="K7" i="4"/>
  <c r="O7" i="4" s="1"/>
  <c r="I7" i="4"/>
  <c r="J7" i="4"/>
  <c r="K8" i="4"/>
  <c r="O8" i="4" s="1"/>
  <c r="I8" i="4"/>
  <c r="J8" i="4"/>
  <c r="K9" i="4"/>
  <c r="O9" i="4" s="1"/>
  <c r="I9" i="4"/>
  <c r="J9" i="4"/>
  <c r="K10" i="4"/>
  <c r="O10" i="4" s="1"/>
  <c r="I10" i="4"/>
  <c r="J10" i="4"/>
  <c r="K11" i="4"/>
  <c r="O11" i="4" s="1"/>
  <c r="I11" i="4"/>
  <c r="J11" i="4"/>
  <c r="K12" i="4"/>
  <c r="O12" i="4" s="1"/>
  <c r="I12" i="4"/>
  <c r="J12" i="4"/>
  <c r="K13" i="4"/>
  <c r="I13" i="4"/>
  <c r="J13" i="4"/>
  <c r="K14" i="4"/>
  <c r="O14" i="4" s="1"/>
  <c r="I14" i="4"/>
  <c r="J14" i="4"/>
  <c r="K15" i="4"/>
  <c r="O15" i="4" s="1"/>
  <c r="I15" i="4"/>
  <c r="J15" i="4"/>
  <c r="K16" i="4"/>
  <c r="I16" i="4"/>
  <c r="J16" i="4"/>
  <c r="K17" i="4"/>
  <c r="O17" i="4" s="1"/>
  <c r="I17" i="4"/>
  <c r="J17" i="4"/>
  <c r="K18" i="4"/>
  <c r="O18" i="4" s="1"/>
  <c r="I18" i="4"/>
  <c r="J18" i="4"/>
  <c r="K19" i="4"/>
  <c r="O19" i="4" s="1"/>
  <c r="I19" i="4"/>
  <c r="J19" i="4"/>
  <c r="K20" i="4"/>
  <c r="I20" i="4"/>
  <c r="J20" i="4"/>
  <c r="K21" i="4"/>
  <c r="I21" i="4"/>
  <c r="J21" i="4"/>
  <c r="O6" i="4"/>
  <c r="M32" i="4"/>
  <c r="G32" i="4"/>
  <c r="I32" i="4" s="1"/>
  <c r="C32" i="4"/>
  <c r="E32" i="4" s="1"/>
  <c r="M33" i="4"/>
  <c r="G33" i="4"/>
  <c r="I33" i="4" s="1"/>
  <c r="C33" i="4"/>
  <c r="E33" i="4" s="1"/>
  <c r="M34" i="4"/>
  <c r="G34" i="4"/>
  <c r="I34" i="4" s="1"/>
  <c r="C34" i="4"/>
  <c r="E34" i="4" s="1"/>
  <c r="M35" i="4"/>
  <c r="G35" i="4"/>
  <c r="I35" i="4" s="1"/>
  <c r="C35" i="4"/>
  <c r="E35" i="4" s="1"/>
  <c r="M36" i="4"/>
  <c r="G36" i="4"/>
  <c r="I36" i="4" s="1"/>
  <c r="C36" i="4"/>
  <c r="E36" i="4" s="1"/>
  <c r="K269" i="4"/>
  <c r="J269" i="4"/>
  <c r="I269" i="4"/>
  <c r="H269" i="4"/>
  <c r="K215" i="4"/>
  <c r="J215" i="4"/>
  <c r="I215" i="4"/>
  <c r="H215" i="4"/>
  <c r="K163" i="4"/>
  <c r="J163" i="4"/>
  <c r="I163" i="4"/>
  <c r="H163" i="4"/>
  <c r="K116" i="4"/>
  <c r="J116" i="4"/>
  <c r="I116" i="4"/>
  <c r="H116" i="4"/>
  <c r="K71" i="4"/>
  <c r="J71" i="4"/>
  <c r="I71" i="4"/>
  <c r="K22" i="4"/>
  <c r="J22" i="4"/>
  <c r="I22" i="4"/>
  <c r="O65" i="4" l="1"/>
  <c r="O34" i="9"/>
  <c r="O20" i="9"/>
  <c r="S19" i="9"/>
  <c r="V19" i="9" s="1"/>
  <c r="O18" i="9"/>
  <c r="R18" i="9" s="1"/>
  <c r="O16" i="9"/>
  <c r="S15" i="9"/>
  <c r="V15" i="9" s="1"/>
  <c r="O14" i="9"/>
  <c r="R14" i="9" s="1"/>
  <c r="O12" i="9"/>
  <c r="O7" i="9"/>
  <c r="R7" i="9" s="1"/>
  <c r="P22" i="9"/>
  <c r="E49" i="9" s="1"/>
  <c r="M22" i="9"/>
  <c r="F43" i="9" s="1"/>
  <c r="N12" i="9"/>
  <c r="I48" i="16"/>
  <c r="O203" i="8"/>
  <c r="L22" i="9"/>
  <c r="E43" i="9" s="1"/>
  <c r="R10" i="9"/>
  <c r="T22" i="9"/>
  <c r="E55" i="9" s="1"/>
  <c r="B136" i="5"/>
  <c r="B240" i="5"/>
  <c r="K20" i="9"/>
  <c r="N20" i="9" s="1"/>
  <c r="K11" i="9"/>
  <c r="N11" i="9" s="1"/>
  <c r="S8" i="9"/>
  <c r="K7" i="9"/>
  <c r="N7" i="9" s="1"/>
  <c r="O6" i="9"/>
  <c r="R6" i="9" s="1"/>
  <c r="U22" i="9"/>
  <c r="F55" i="9" s="1"/>
  <c r="N21" i="3"/>
  <c r="M20" i="3"/>
  <c r="M19" i="3"/>
  <c r="M18" i="3"/>
  <c r="M6" i="3"/>
  <c r="B45" i="7"/>
  <c r="P70" i="7"/>
  <c r="O66" i="7"/>
  <c r="P58" i="7"/>
  <c r="P57" i="7"/>
  <c r="P16" i="7"/>
  <c r="O13" i="7"/>
  <c r="O60" i="4"/>
  <c r="O277" i="8"/>
  <c r="O109" i="7"/>
  <c r="N276" i="6"/>
  <c r="N272" i="6"/>
  <c r="N285" i="5"/>
  <c r="N281" i="5"/>
  <c r="O278" i="8"/>
  <c r="O274" i="8"/>
  <c r="O275" i="8"/>
  <c r="O276" i="8"/>
  <c r="P250" i="8"/>
  <c r="O249" i="8"/>
  <c r="P152" i="8"/>
  <c r="O284" i="7"/>
  <c r="O280" i="7"/>
  <c r="N280" i="4"/>
  <c r="O281" i="7"/>
  <c r="O282" i="7"/>
  <c r="O283" i="7"/>
  <c r="N274" i="6"/>
  <c r="N277" i="6"/>
  <c r="N273" i="6"/>
  <c r="N275" i="6"/>
  <c r="N286" i="5"/>
  <c r="N282" i="5"/>
  <c r="N283" i="5"/>
  <c r="N284" i="5"/>
  <c r="N281" i="4"/>
  <c r="N282" i="4"/>
  <c r="O263" i="4"/>
  <c r="N283" i="4"/>
  <c r="N279" i="4"/>
  <c r="N207" i="8"/>
  <c r="O204" i="8"/>
  <c r="O202" i="8"/>
  <c r="P200" i="8"/>
  <c r="N199" i="8"/>
  <c r="O193" i="8"/>
  <c r="N191" i="8"/>
  <c r="N65" i="8"/>
  <c r="O64" i="8"/>
  <c r="N102" i="8"/>
  <c r="N154" i="8"/>
  <c r="P153" i="8"/>
  <c r="O149" i="8"/>
  <c r="O148" i="8"/>
  <c r="O147" i="8"/>
  <c r="O207" i="5"/>
  <c r="P55" i="5"/>
  <c r="P53" i="5"/>
  <c r="Q103" i="5"/>
  <c r="P102" i="5"/>
  <c r="P100" i="5"/>
  <c r="P98" i="5"/>
  <c r="P151" i="5"/>
  <c r="P149" i="5"/>
  <c r="P147" i="5"/>
  <c r="Q265" i="5"/>
  <c r="Q263" i="5"/>
  <c r="O266" i="5"/>
  <c r="P18" i="4"/>
  <c r="P62" i="4"/>
  <c r="O58" i="4"/>
  <c r="P14" i="4"/>
  <c r="P10" i="4"/>
  <c r="O157" i="4"/>
  <c r="P156" i="4"/>
  <c r="O155" i="4"/>
  <c r="P153" i="4"/>
  <c r="P152" i="4"/>
  <c r="O151" i="4"/>
  <c r="O149" i="4"/>
  <c r="P148" i="4"/>
  <c r="L97" i="3"/>
  <c r="O168" i="8"/>
  <c r="O209" i="8"/>
  <c r="O198" i="8"/>
  <c r="N261" i="8"/>
  <c r="N245" i="8"/>
  <c r="O20" i="8"/>
  <c r="O18" i="8"/>
  <c r="M17" i="8"/>
  <c r="O16" i="8"/>
  <c r="N15" i="8"/>
  <c r="M14" i="8"/>
  <c r="N10" i="8"/>
  <c r="N9" i="8"/>
  <c r="O8" i="8"/>
  <c r="O200" i="8"/>
  <c r="O263" i="8"/>
  <c r="P262" i="8"/>
  <c r="M66" i="8"/>
  <c r="M100" i="8"/>
  <c r="P208" i="8"/>
  <c r="P204" i="8"/>
  <c r="O207" i="8"/>
  <c r="N210" i="8"/>
  <c r="N200" i="8"/>
  <c r="I35" i="8"/>
  <c r="M9" i="8"/>
  <c r="N62" i="8"/>
  <c r="O61" i="8"/>
  <c r="N59" i="8"/>
  <c r="N57" i="8"/>
  <c r="N56" i="8"/>
  <c r="M55" i="8"/>
  <c r="O201" i="8"/>
  <c r="O191" i="8"/>
  <c r="N20" i="8"/>
  <c r="N19" i="8"/>
  <c r="O9" i="8"/>
  <c r="N7" i="8"/>
  <c r="N6" i="8"/>
  <c r="M63" i="8"/>
  <c r="M58" i="8"/>
  <c r="M97" i="8"/>
  <c r="P149" i="8"/>
  <c r="O158" i="8"/>
  <c r="O157" i="8"/>
  <c r="O156" i="8"/>
  <c r="O155" i="8"/>
  <c r="N146" i="8"/>
  <c r="O145" i="8"/>
  <c r="P144" i="8"/>
  <c r="N143" i="8"/>
  <c r="O208" i="8"/>
  <c r="P202" i="8"/>
  <c r="O261" i="8"/>
  <c r="O260" i="8"/>
  <c r="O258" i="8"/>
  <c r="P257" i="8"/>
  <c r="P256" i="8"/>
  <c r="O255" i="8"/>
  <c r="O254" i="8"/>
  <c r="P264" i="8"/>
  <c r="P215" i="7"/>
  <c r="O209" i="7"/>
  <c r="Q145" i="6"/>
  <c r="I278" i="6"/>
  <c r="M278" i="6"/>
  <c r="Q153" i="6"/>
  <c r="O55" i="5"/>
  <c r="P263" i="5"/>
  <c r="O102" i="5"/>
  <c r="Q206" i="5"/>
  <c r="O205" i="5"/>
  <c r="Q203" i="5"/>
  <c r="P201" i="5"/>
  <c r="P200" i="5"/>
  <c r="O12" i="5"/>
  <c r="P216" i="5"/>
  <c r="Q214" i="5"/>
  <c r="P213" i="5"/>
  <c r="Q209" i="5"/>
  <c r="Q208" i="5"/>
  <c r="O199" i="5"/>
  <c r="Q21" i="5"/>
  <c r="P20" i="5"/>
  <c r="P19" i="5"/>
  <c r="P17" i="5"/>
  <c r="P11" i="5"/>
  <c r="P10" i="5"/>
  <c r="Q9" i="5"/>
  <c r="P8" i="5"/>
  <c r="P56" i="5"/>
  <c r="O260" i="5"/>
  <c r="N20" i="4"/>
  <c r="N16" i="4"/>
  <c r="P57" i="4"/>
  <c r="O114" i="4"/>
  <c r="P113" i="4"/>
  <c r="O112" i="4"/>
  <c r="P110" i="4"/>
  <c r="O109" i="4"/>
  <c r="O108" i="4"/>
  <c r="O106" i="4"/>
  <c r="P105" i="4"/>
  <c r="O104" i="4"/>
  <c r="P102" i="4"/>
  <c r="O101" i="4"/>
  <c r="O100" i="4"/>
  <c r="P214" i="4"/>
  <c r="O211" i="4"/>
  <c r="P210" i="4"/>
  <c r="P208" i="4"/>
  <c r="P207" i="4"/>
  <c r="P202" i="4"/>
  <c r="O201" i="4"/>
  <c r="P199" i="4"/>
  <c r="P198" i="4"/>
  <c r="P197" i="4"/>
  <c r="O268" i="4"/>
  <c r="O267" i="4"/>
  <c r="O264" i="4"/>
  <c r="P263" i="4"/>
  <c r="O69" i="4"/>
  <c r="P61" i="4"/>
  <c r="O66" i="4"/>
  <c r="N18" i="4"/>
  <c r="N14" i="4"/>
  <c r="Q14" i="4" s="1"/>
  <c r="N10" i="4"/>
  <c r="N6" i="4"/>
  <c r="Q6" i="4" s="1"/>
  <c r="P70" i="4"/>
  <c r="P59" i="4"/>
  <c r="N67" i="4"/>
  <c r="Q67" i="4" s="1"/>
  <c r="N63" i="4"/>
  <c r="N59" i="4"/>
  <c r="N55" i="4"/>
  <c r="O147" i="4"/>
  <c r="P63" i="4"/>
  <c r="N213" i="4"/>
  <c r="N209" i="4"/>
  <c r="N206" i="4"/>
  <c r="P200" i="4"/>
  <c r="N196" i="4"/>
  <c r="N21" i="4"/>
  <c r="N13" i="4"/>
  <c r="P55" i="4"/>
  <c r="N70" i="4"/>
  <c r="Q70" i="4" s="1"/>
  <c r="N66" i="4"/>
  <c r="N62" i="4"/>
  <c r="N58" i="4"/>
  <c r="L8" i="3"/>
  <c r="L187" i="3"/>
  <c r="M96" i="3"/>
  <c r="N201" i="3"/>
  <c r="M153" i="3"/>
  <c r="M152" i="3"/>
  <c r="M149" i="3"/>
  <c r="M148" i="3"/>
  <c r="M145" i="3"/>
  <c r="M144" i="3"/>
  <c r="M141" i="3"/>
  <c r="M140" i="3"/>
  <c r="L189" i="3"/>
  <c r="N185" i="3"/>
  <c r="N58" i="3"/>
  <c r="M56" i="3"/>
  <c r="M55" i="3"/>
  <c r="M53" i="3"/>
  <c r="M52" i="3"/>
  <c r="N253" i="8"/>
  <c r="N205" i="4"/>
  <c r="O7" i="5"/>
  <c r="O57" i="5"/>
  <c r="O67" i="5"/>
  <c r="Q102" i="5"/>
  <c r="Q100" i="5"/>
  <c r="O104" i="5"/>
  <c r="O151" i="5"/>
  <c r="O161" i="5"/>
  <c r="O153" i="5"/>
  <c r="O268" i="5"/>
  <c r="N115" i="4"/>
  <c r="N158" i="4"/>
  <c r="N262" i="4"/>
  <c r="L16" i="3"/>
  <c r="L59" i="3"/>
  <c r="L95" i="3"/>
  <c r="L201" i="3"/>
  <c r="K15" i="9"/>
  <c r="N15" i="9" s="1"/>
  <c r="O11" i="9"/>
  <c r="R11" i="9" s="1"/>
  <c r="O8" i="9"/>
  <c r="R8" i="9" s="1"/>
  <c r="S11" i="9"/>
  <c r="V11" i="9" s="1"/>
  <c r="S7" i="9"/>
  <c r="V7" i="9" s="1"/>
  <c r="K16" i="9"/>
  <c r="N16" i="9" s="1"/>
  <c r="K8" i="9"/>
  <c r="N8" i="9" s="1"/>
  <c r="O15" i="9"/>
  <c r="R15" i="9" s="1"/>
  <c r="S20" i="9"/>
  <c r="V20" i="9" s="1"/>
  <c r="K19" i="9"/>
  <c r="N19" i="9" s="1"/>
  <c r="O19" i="9"/>
  <c r="R19" i="9" s="1"/>
  <c r="S16" i="9"/>
  <c r="V16" i="9" s="1"/>
  <c r="S12" i="9"/>
  <c r="V12" i="9" s="1"/>
  <c r="V8" i="9"/>
  <c r="P259" i="8"/>
  <c r="O17" i="8"/>
  <c r="N112" i="8"/>
  <c r="N110" i="8"/>
  <c r="M108" i="8"/>
  <c r="N103" i="8"/>
  <c r="O102" i="8"/>
  <c r="O197" i="8"/>
  <c r="O253" i="8"/>
  <c r="O250" i="8"/>
  <c r="O248" i="8"/>
  <c r="M20" i="8"/>
  <c r="N13" i="8"/>
  <c r="N12" i="8"/>
  <c r="N11" i="8"/>
  <c r="N66" i="8"/>
  <c r="O65" i="8"/>
  <c r="N64" i="8"/>
  <c r="O99" i="8"/>
  <c r="O98" i="8"/>
  <c r="O211" i="8"/>
  <c r="N204" i="8"/>
  <c r="N202" i="8"/>
  <c r="O244" i="8"/>
  <c r="M111" i="8"/>
  <c r="N109" i="8"/>
  <c r="N104" i="8"/>
  <c r="N101" i="8"/>
  <c r="M99" i="8"/>
  <c r="O196" i="8"/>
  <c r="O194" i="8"/>
  <c r="P192" i="8"/>
  <c r="P252" i="8"/>
  <c r="P249" i="8"/>
  <c r="P247" i="8"/>
  <c r="O10" i="8"/>
  <c r="N153" i="8"/>
  <c r="Q254" i="6"/>
  <c r="P261" i="5"/>
  <c r="Q68" i="5"/>
  <c r="Q160" i="5"/>
  <c r="P159" i="5"/>
  <c r="P158" i="5"/>
  <c r="P157" i="5"/>
  <c r="P155" i="5"/>
  <c r="Q198" i="5"/>
  <c r="O197" i="5"/>
  <c r="P260" i="5"/>
  <c r="P259" i="5"/>
  <c r="O258" i="5"/>
  <c r="Q256" i="5"/>
  <c r="Q254" i="5"/>
  <c r="P66" i="5"/>
  <c r="Q65" i="5"/>
  <c r="P63" i="5"/>
  <c r="O61" i="5"/>
  <c r="P60" i="5"/>
  <c r="P59" i="5"/>
  <c r="P58" i="5"/>
  <c r="O112" i="5"/>
  <c r="Q111" i="5"/>
  <c r="P110" i="5"/>
  <c r="P109" i="5"/>
  <c r="P108" i="5"/>
  <c r="P106" i="5"/>
  <c r="Q152" i="5"/>
  <c r="P270" i="5"/>
  <c r="O18" i="5"/>
  <c r="O16" i="5"/>
  <c r="Q14" i="5"/>
  <c r="Q13" i="5"/>
  <c r="O215" i="5"/>
  <c r="P21" i="4"/>
  <c r="P13" i="4"/>
  <c r="O21" i="4"/>
  <c r="O13" i="4"/>
  <c r="N19" i="4"/>
  <c r="N17" i="4"/>
  <c r="N15" i="4"/>
  <c r="N12" i="4"/>
  <c r="N11" i="4"/>
  <c r="N9" i="4"/>
  <c r="N8" i="4"/>
  <c r="N7" i="4"/>
  <c r="O64" i="4"/>
  <c r="O262" i="4"/>
  <c r="P257" i="4"/>
  <c r="O255" i="4"/>
  <c r="P252" i="4"/>
  <c r="P251" i="4"/>
  <c r="O250" i="4"/>
  <c r="P20" i="4"/>
  <c r="P16" i="4"/>
  <c r="P12" i="4"/>
  <c r="P8" i="4"/>
  <c r="O20" i="4"/>
  <c r="O16" i="4"/>
  <c r="P68" i="4"/>
  <c r="P56" i="4"/>
  <c r="N68" i="4"/>
  <c r="N64" i="4"/>
  <c r="Q64" i="4" s="1"/>
  <c r="N60" i="4"/>
  <c r="N56" i="4"/>
  <c r="Q56" i="4" s="1"/>
  <c r="P161" i="4"/>
  <c r="O160" i="4"/>
  <c r="O159" i="4"/>
  <c r="P203" i="4"/>
  <c r="P17" i="4"/>
  <c r="P9" i="4"/>
  <c r="O260" i="4"/>
  <c r="P19" i="4"/>
  <c r="P15" i="4"/>
  <c r="P11" i="4"/>
  <c r="P7" i="4"/>
  <c r="N69" i="4"/>
  <c r="N65" i="4"/>
  <c r="Q65" i="4" s="1"/>
  <c r="N61" i="4"/>
  <c r="Q61" i="4" s="1"/>
  <c r="N57" i="4"/>
  <c r="N66" i="3"/>
  <c r="M65" i="3"/>
  <c r="M64" i="3"/>
  <c r="M63" i="3"/>
  <c r="M61" i="3"/>
  <c r="M95" i="3"/>
  <c r="L57" i="3"/>
  <c r="L51" i="3"/>
  <c r="L142" i="3"/>
  <c r="L199" i="3"/>
  <c r="N198" i="3"/>
  <c r="L197" i="3"/>
  <c r="N193" i="3"/>
  <c r="N190" i="3"/>
  <c r="M15" i="3"/>
  <c r="M14" i="3"/>
  <c r="N13" i="3"/>
  <c r="M12" i="3"/>
  <c r="M11" i="3"/>
  <c r="M10" i="3"/>
  <c r="L109" i="3"/>
  <c r="M108" i="3"/>
  <c r="M107" i="3"/>
  <c r="N106" i="3"/>
  <c r="M104" i="3"/>
  <c r="M103" i="3"/>
  <c r="L101" i="3"/>
  <c r="M100" i="3"/>
  <c r="M99" i="3"/>
  <c r="N189" i="3"/>
  <c r="M255" i="3"/>
  <c r="N253" i="3"/>
  <c r="M245" i="3"/>
  <c r="M242" i="3"/>
  <c r="N239" i="3"/>
  <c r="M235" i="3"/>
  <c r="N234" i="3"/>
  <c r="L233" i="3"/>
  <c r="M232" i="3"/>
  <c r="P253" i="8"/>
  <c r="O252" i="8"/>
  <c r="O247" i="8"/>
  <c r="O262" i="8"/>
  <c r="P251" i="8"/>
  <c r="N262" i="8"/>
  <c r="P263" i="8"/>
  <c r="P248" i="8"/>
  <c r="N246" i="8"/>
  <c r="P266" i="7"/>
  <c r="O253" i="7"/>
  <c r="M8" i="8"/>
  <c r="O57" i="8"/>
  <c r="M62" i="8"/>
  <c r="M52" i="8"/>
  <c r="M104" i="8"/>
  <c r="O123" i="8"/>
  <c r="N126" i="8"/>
  <c r="O32" i="9"/>
  <c r="O109" i="8"/>
  <c r="O103" i="8"/>
  <c r="O56" i="8"/>
  <c r="M60" i="8"/>
  <c r="M56" i="8"/>
  <c r="O34" i="8"/>
  <c r="O32" i="8"/>
  <c r="O33" i="8"/>
  <c r="O11" i="8"/>
  <c r="M6" i="8"/>
  <c r="N35" i="8"/>
  <c r="O31" i="8"/>
  <c r="O19" i="8"/>
  <c r="P258" i="8"/>
  <c r="P244" i="8"/>
  <c r="O256" i="8"/>
  <c r="N257" i="8"/>
  <c r="P261" i="8"/>
  <c r="O259" i="8"/>
  <c r="N161" i="4"/>
  <c r="O206" i="4"/>
  <c r="E226" i="8"/>
  <c r="O222" i="8"/>
  <c r="P196" i="8"/>
  <c r="O192" i="8"/>
  <c r="N203" i="8"/>
  <c r="N194" i="8"/>
  <c r="N192" i="8"/>
  <c r="P150" i="7"/>
  <c r="E279" i="8"/>
  <c r="N258" i="8"/>
  <c r="P254" i="8"/>
  <c r="O257" i="8"/>
  <c r="N254" i="8"/>
  <c r="P260" i="8"/>
  <c r="N250" i="8"/>
  <c r="E173" i="8"/>
  <c r="O172" i="8"/>
  <c r="P156" i="8"/>
  <c r="P148" i="8"/>
  <c r="N157" i="8"/>
  <c r="N147" i="8"/>
  <c r="P157" i="8"/>
  <c r="P155" i="8"/>
  <c r="P147" i="8"/>
  <c r="N158" i="8"/>
  <c r="N149" i="8"/>
  <c r="M109" i="8"/>
  <c r="O110" i="8"/>
  <c r="O101" i="8"/>
  <c r="M105" i="8"/>
  <c r="M103" i="8"/>
  <c r="O124" i="8"/>
  <c r="O125" i="8"/>
  <c r="O79" i="8"/>
  <c r="E81" i="8"/>
  <c r="I81" i="8"/>
  <c r="N67" i="8"/>
  <c r="M64" i="8"/>
  <c r="M12" i="8"/>
  <c r="M18" i="8"/>
  <c r="P18" i="8" s="1"/>
  <c r="M10" i="8"/>
  <c r="O216" i="7"/>
  <c r="N259" i="7"/>
  <c r="O258" i="7"/>
  <c r="N252" i="7"/>
  <c r="P158" i="7"/>
  <c r="O156" i="7"/>
  <c r="P155" i="7"/>
  <c r="P152" i="7"/>
  <c r="O150" i="7"/>
  <c r="P149" i="7"/>
  <c r="O259" i="7"/>
  <c r="N257" i="7"/>
  <c r="N217" i="7"/>
  <c r="P214" i="7"/>
  <c r="N211" i="7"/>
  <c r="P209" i="7"/>
  <c r="O208" i="7"/>
  <c r="N206" i="7"/>
  <c r="P203" i="7"/>
  <c r="N202" i="7"/>
  <c r="O199" i="7"/>
  <c r="N197" i="7"/>
  <c r="O270" i="7"/>
  <c r="O203" i="7"/>
  <c r="P257" i="7"/>
  <c r="O254" i="7"/>
  <c r="P255" i="7"/>
  <c r="O175" i="7"/>
  <c r="O230" i="7"/>
  <c r="O117" i="7"/>
  <c r="O116" i="7"/>
  <c r="P114" i="7"/>
  <c r="P113" i="7"/>
  <c r="O112" i="7"/>
  <c r="N110" i="7"/>
  <c r="P22" i="7"/>
  <c r="O70" i="7"/>
  <c r="O215" i="7"/>
  <c r="P205" i="7"/>
  <c r="P198" i="7"/>
  <c r="P270" i="7"/>
  <c r="O256" i="7"/>
  <c r="P254" i="7"/>
  <c r="O21" i="7"/>
  <c r="O18" i="7"/>
  <c r="O17" i="7"/>
  <c r="N14" i="7"/>
  <c r="P163" i="7"/>
  <c r="O160" i="7"/>
  <c r="O154" i="7"/>
  <c r="P12" i="7"/>
  <c r="P9" i="7"/>
  <c r="N6" i="7"/>
  <c r="N63" i="7"/>
  <c r="N59" i="7"/>
  <c r="N157" i="7"/>
  <c r="N153" i="7"/>
  <c r="N213" i="7"/>
  <c r="O211" i="7"/>
  <c r="P208" i="7"/>
  <c r="O266" i="7"/>
  <c r="N263" i="7"/>
  <c r="P260" i="7"/>
  <c r="O229" i="7"/>
  <c r="P67" i="7"/>
  <c r="P66" i="7"/>
  <c r="P65" i="7"/>
  <c r="O58" i="7"/>
  <c r="P160" i="7"/>
  <c r="O152" i="7"/>
  <c r="O149" i="7"/>
  <c r="O164" i="7"/>
  <c r="O162" i="7"/>
  <c r="N161" i="7"/>
  <c r="P159" i="7"/>
  <c r="N214" i="7"/>
  <c r="N198" i="7"/>
  <c r="N253" i="7"/>
  <c r="P250" i="7"/>
  <c r="E179" i="7"/>
  <c r="N15" i="7"/>
  <c r="P13" i="7"/>
  <c r="N10" i="7"/>
  <c r="O8" i="7"/>
  <c r="N55" i="7"/>
  <c r="P156" i="7"/>
  <c r="P212" i="7"/>
  <c r="N269" i="7"/>
  <c r="P267" i="7"/>
  <c r="O265" i="7"/>
  <c r="O84" i="7"/>
  <c r="P21" i="7"/>
  <c r="N18" i="7"/>
  <c r="P17" i="7"/>
  <c r="O16" i="7"/>
  <c r="P116" i="7"/>
  <c r="P105" i="7"/>
  <c r="N102" i="7"/>
  <c r="N149" i="7"/>
  <c r="P216" i="7"/>
  <c r="O260" i="7"/>
  <c r="O71" i="7"/>
  <c r="O12" i="7"/>
  <c r="O65" i="7"/>
  <c r="N64" i="7"/>
  <c r="P61" i="7"/>
  <c r="P108" i="7"/>
  <c r="O105" i="7"/>
  <c r="N162" i="7"/>
  <c r="O212" i="7"/>
  <c r="N264" i="7"/>
  <c r="O261" i="7"/>
  <c r="N255" i="7"/>
  <c r="P8" i="7"/>
  <c r="P18" i="7"/>
  <c r="O67" i="7"/>
  <c r="O69" i="7"/>
  <c r="P164" i="7"/>
  <c r="N154" i="7"/>
  <c r="P206" i="7"/>
  <c r="O214" i="7"/>
  <c r="N209" i="7"/>
  <c r="P199" i="7"/>
  <c r="O198" i="7"/>
  <c r="N268" i="7"/>
  <c r="N261" i="7"/>
  <c r="O255" i="7"/>
  <c r="P253" i="7"/>
  <c r="O251" i="7"/>
  <c r="N67" i="7"/>
  <c r="O81" i="7"/>
  <c r="O178" i="7"/>
  <c r="N11" i="7"/>
  <c r="O62" i="7"/>
  <c r="P109" i="7"/>
  <c r="N106" i="7"/>
  <c r="O104" i="7"/>
  <c r="O158" i="7"/>
  <c r="N150" i="7"/>
  <c r="N215" i="7"/>
  <c r="N199" i="7"/>
  <c r="O9" i="7"/>
  <c r="O20" i="7"/>
  <c r="O61" i="7"/>
  <c r="O57" i="7"/>
  <c r="P104" i="7"/>
  <c r="P162" i="7"/>
  <c r="P154" i="7"/>
  <c r="N158" i="7"/>
  <c r="N216" i="7"/>
  <c r="N207" i="7"/>
  <c r="O206" i="7"/>
  <c r="N201" i="7"/>
  <c r="P261" i="7"/>
  <c r="N265" i="7"/>
  <c r="N260" i="7"/>
  <c r="P259" i="7"/>
  <c r="N256" i="7"/>
  <c r="N115" i="7"/>
  <c r="P117" i="7"/>
  <c r="O108" i="7"/>
  <c r="O128" i="7"/>
  <c r="N103" i="7"/>
  <c r="N111" i="7"/>
  <c r="O130" i="7"/>
  <c r="E132" i="7"/>
  <c r="P112" i="7"/>
  <c r="O113" i="7"/>
  <c r="N107" i="7"/>
  <c r="N114" i="7"/>
  <c r="N132" i="7"/>
  <c r="O114" i="7"/>
  <c r="N60" i="7"/>
  <c r="P62" i="7"/>
  <c r="N56" i="7"/>
  <c r="N85" i="7"/>
  <c r="P69" i="7"/>
  <c r="N68" i="7"/>
  <c r="E36" i="7"/>
  <c r="O34" i="7"/>
  <c r="O32" i="7"/>
  <c r="P20" i="7"/>
  <c r="N19" i="7"/>
  <c r="N7" i="7"/>
  <c r="P254" i="5"/>
  <c r="Q98" i="5"/>
  <c r="P103" i="5"/>
  <c r="O100" i="5"/>
  <c r="O98" i="5"/>
  <c r="O213" i="5"/>
  <c r="P198" i="5"/>
  <c r="N126" i="5"/>
  <c r="O110" i="5"/>
  <c r="Q108" i="5"/>
  <c r="Q106" i="5"/>
  <c r="Q56" i="5"/>
  <c r="P14" i="5"/>
  <c r="N101" i="4"/>
  <c r="P160" i="4"/>
  <c r="N214" i="4"/>
  <c r="L103" i="3"/>
  <c r="N103" i="3"/>
  <c r="L242" i="3"/>
  <c r="L245" i="3"/>
  <c r="N245" i="3"/>
  <c r="M239" i="3"/>
  <c r="M234" i="3"/>
  <c r="L150" i="3"/>
  <c r="L148" i="3"/>
  <c r="L146" i="3"/>
  <c r="L152" i="3"/>
  <c r="L235" i="3"/>
  <c r="N235" i="3"/>
  <c r="E271" i="3"/>
  <c r="L255" i="3"/>
  <c r="L253" i="3"/>
  <c r="N99" i="3"/>
  <c r="L99" i="3"/>
  <c r="E123" i="3"/>
  <c r="L144" i="3"/>
  <c r="N61" i="3"/>
  <c r="L63" i="3"/>
  <c r="L61" i="3"/>
  <c r="L65" i="3"/>
  <c r="M58" i="3"/>
  <c r="N12" i="3"/>
  <c r="L14" i="3"/>
  <c r="Q104" i="6"/>
  <c r="P101" i="6"/>
  <c r="O205" i="6"/>
  <c r="O252" i="6"/>
  <c r="Q203" i="6"/>
  <c r="Q194" i="6"/>
  <c r="Q246" i="6"/>
  <c r="P104" i="6"/>
  <c r="Q100" i="6"/>
  <c r="Q202" i="6"/>
  <c r="P197" i="6"/>
  <c r="Q193" i="6"/>
  <c r="P191" i="6"/>
  <c r="P249" i="6"/>
  <c r="P247" i="6"/>
  <c r="Q56" i="6"/>
  <c r="Q146" i="6"/>
  <c r="P145" i="6"/>
  <c r="Q101" i="6"/>
  <c r="P100" i="6"/>
  <c r="P68" i="6"/>
  <c r="P53" i="6"/>
  <c r="O103" i="6"/>
  <c r="P146" i="6"/>
  <c r="P153" i="6"/>
  <c r="Q251" i="6"/>
  <c r="O15" i="6"/>
  <c r="O107" i="6"/>
  <c r="O159" i="6"/>
  <c r="O147" i="6"/>
  <c r="O19" i="6"/>
  <c r="O7" i="6"/>
  <c r="O54" i="6"/>
  <c r="O111" i="6"/>
  <c r="O109" i="6"/>
  <c r="O108" i="6"/>
  <c r="O151" i="6"/>
  <c r="O259" i="6"/>
  <c r="P21" i="6"/>
  <c r="P14" i="6"/>
  <c r="O66" i="6"/>
  <c r="Q112" i="6"/>
  <c r="P106" i="6"/>
  <c r="Q105" i="6"/>
  <c r="P102" i="6"/>
  <c r="O99" i="6"/>
  <c r="P158" i="6"/>
  <c r="P157" i="6"/>
  <c r="Q155" i="6"/>
  <c r="Q154" i="6"/>
  <c r="Q210" i="6"/>
  <c r="P209" i="6"/>
  <c r="P257" i="6"/>
  <c r="Q256" i="6"/>
  <c r="P254" i="6"/>
  <c r="O210" i="6"/>
  <c r="O194" i="6"/>
  <c r="O201" i="6"/>
  <c r="Q200" i="6"/>
  <c r="O199" i="6"/>
  <c r="Q257" i="6"/>
  <c r="O257" i="6"/>
  <c r="P246" i="6"/>
  <c r="O245" i="6"/>
  <c r="P243" i="6"/>
  <c r="P251" i="6"/>
  <c r="P6" i="6"/>
  <c r="N126" i="6"/>
  <c r="P155" i="6"/>
  <c r="P154" i="6"/>
  <c r="O144" i="6"/>
  <c r="Q208" i="6"/>
  <c r="P207" i="6"/>
  <c r="Q247" i="6"/>
  <c r="O155" i="6"/>
  <c r="Q19" i="6"/>
  <c r="P18" i="6"/>
  <c r="Q17" i="6"/>
  <c r="Q66" i="6"/>
  <c r="Q65" i="6"/>
  <c r="Q64" i="6"/>
  <c r="O62" i="6"/>
  <c r="P61" i="6"/>
  <c r="Q60" i="6"/>
  <c r="Q58" i="6"/>
  <c r="Q57" i="6"/>
  <c r="P56" i="6"/>
  <c r="M129" i="6"/>
  <c r="Q108" i="6"/>
  <c r="P108" i="6"/>
  <c r="O152" i="6"/>
  <c r="Q150" i="6"/>
  <c r="P149" i="6"/>
  <c r="Q201" i="6"/>
  <c r="P262" i="6"/>
  <c r="P261" i="6"/>
  <c r="Q260" i="6"/>
  <c r="P244" i="6"/>
  <c r="P13" i="6"/>
  <c r="Q11" i="6"/>
  <c r="P10" i="6"/>
  <c r="P9" i="6"/>
  <c r="O102" i="6"/>
  <c r="O101" i="6"/>
  <c r="O203" i="6"/>
  <c r="Q199" i="6"/>
  <c r="P198" i="6"/>
  <c r="P196" i="6"/>
  <c r="P258" i="6"/>
  <c r="Q261" i="6"/>
  <c r="O260" i="6"/>
  <c r="O253" i="6"/>
  <c r="O244" i="6"/>
  <c r="N224" i="6"/>
  <c r="Q209" i="6"/>
  <c r="N222" i="6"/>
  <c r="Q207" i="6"/>
  <c r="Q191" i="6"/>
  <c r="O206" i="6"/>
  <c r="M226" i="6"/>
  <c r="P201" i="6"/>
  <c r="Q158" i="6"/>
  <c r="P150" i="6"/>
  <c r="N171" i="6"/>
  <c r="P66" i="6"/>
  <c r="O63" i="6"/>
  <c r="P64" i="6"/>
  <c r="P60" i="6"/>
  <c r="N80" i="6"/>
  <c r="Q61" i="6"/>
  <c r="P57" i="6"/>
  <c r="O59" i="6"/>
  <c r="O55" i="6"/>
  <c r="P65" i="6"/>
  <c r="Q6" i="6"/>
  <c r="Q18" i="6"/>
  <c r="P17" i="6"/>
  <c r="O16" i="6"/>
  <c r="Q157" i="6"/>
  <c r="Q149" i="6"/>
  <c r="O156" i="6"/>
  <c r="N173" i="6"/>
  <c r="O148" i="6"/>
  <c r="N128" i="6"/>
  <c r="N125" i="6"/>
  <c r="P112" i="6"/>
  <c r="O112" i="6"/>
  <c r="O106" i="6"/>
  <c r="Q53" i="6"/>
  <c r="N82" i="6"/>
  <c r="E84" i="6"/>
  <c r="Q68" i="6"/>
  <c r="O67" i="6"/>
  <c r="Q10" i="6"/>
  <c r="N35" i="6"/>
  <c r="N33" i="6"/>
  <c r="E37" i="6"/>
  <c r="Q9" i="6"/>
  <c r="O12" i="6"/>
  <c r="O8" i="6"/>
  <c r="Q14" i="6"/>
  <c r="Q21" i="6"/>
  <c r="Q13" i="6"/>
  <c r="O20" i="6"/>
  <c r="P209" i="5"/>
  <c r="O211" i="5"/>
  <c r="O209" i="5"/>
  <c r="Q213" i="5"/>
  <c r="Q151" i="5"/>
  <c r="Q63" i="5"/>
  <c r="O62" i="5"/>
  <c r="O53" i="5"/>
  <c r="M84" i="5"/>
  <c r="O63" i="5"/>
  <c r="N82" i="5"/>
  <c r="Q53" i="5"/>
  <c r="O66" i="5"/>
  <c r="N36" i="5"/>
  <c r="Q147" i="5"/>
  <c r="Q155" i="5"/>
  <c r="P160" i="5"/>
  <c r="N174" i="5"/>
  <c r="O149" i="5"/>
  <c r="O147" i="5"/>
  <c r="Q149" i="5"/>
  <c r="P214" i="5"/>
  <c r="N228" i="5"/>
  <c r="N229" i="5"/>
  <c r="P203" i="5"/>
  <c r="Q211" i="5"/>
  <c r="Q270" i="5"/>
  <c r="Q196" i="6"/>
  <c r="P199" i="6"/>
  <c r="O207" i="6"/>
  <c r="O198" i="6"/>
  <c r="O191" i="6"/>
  <c r="Q198" i="6"/>
  <c r="P203" i="6"/>
  <c r="O195" i="6"/>
  <c r="O249" i="6"/>
  <c r="O261" i="6"/>
  <c r="P250" i="6"/>
  <c r="E278" i="6"/>
  <c r="Q249" i="6"/>
  <c r="O248" i="6"/>
  <c r="Q261" i="5"/>
  <c r="O264" i="5"/>
  <c r="O262" i="5"/>
  <c r="P256" i="5"/>
  <c r="O198" i="4"/>
  <c r="P264" i="4"/>
  <c r="P211" i="4"/>
  <c r="O207" i="4"/>
  <c r="N211" i="4"/>
  <c r="M130" i="4"/>
  <c r="N129" i="4"/>
  <c r="M79" i="3"/>
  <c r="M66" i="3"/>
  <c r="N120" i="3"/>
  <c r="N121" i="3"/>
  <c r="L105" i="3"/>
  <c r="N122" i="3"/>
  <c r="N144" i="3"/>
  <c r="E167" i="3"/>
  <c r="L185" i="3"/>
  <c r="L183" i="3"/>
  <c r="M215" i="3"/>
  <c r="N197" i="3"/>
  <c r="L191" i="3"/>
  <c r="M167" i="3"/>
  <c r="N148" i="3"/>
  <c r="N152" i="3"/>
  <c r="N65" i="3"/>
  <c r="N53" i="3"/>
  <c r="N77" i="3"/>
  <c r="N55" i="3"/>
  <c r="E79" i="3"/>
  <c r="N63" i="3"/>
  <c r="N18" i="3"/>
  <c r="L12" i="3"/>
  <c r="L10" i="3"/>
  <c r="M34" i="3"/>
  <c r="N6" i="3"/>
  <c r="L6" i="3"/>
  <c r="L22" i="3"/>
  <c r="N14" i="3"/>
  <c r="M21" i="3"/>
  <c r="N19" i="3"/>
  <c r="M17" i="3"/>
  <c r="L13" i="3"/>
  <c r="L11" i="3"/>
  <c r="N10" i="3"/>
  <c r="M13" i="3"/>
  <c r="L21" i="3"/>
  <c r="L19" i="3"/>
  <c r="N11" i="3"/>
  <c r="M9" i="3"/>
  <c r="M271" i="3"/>
  <c r="N255" i="3"/>
  <c r="L231" i="3"/>
  <c r="I271" i="3"/>
  <c r="N269" i="3"/>
  <c r="L239" i="3"/>
  <c r="L237" i="3"/>
  <c r="N270" i="3"/>
  <c r="N242" i="3"/>
  <c r="M253" i="3"/>
  <c r="N268" i="3"/>
  <c r="L232" i="3"/>
  <c r="E215" i="3"/>
  <c r="I215" i="3"/>
  <c r="L195" i="3"/>
  <c r="L193" i="3"/>
  <c r="N194" i="3"/>
  <c r="N186" i="3"/>
  <c r="N165" i="3"/>
  <c r="N140" i="3"/>
  <c r="N166" i="3"/>
  <c r="L140" i="3"/>
  <c r="L138" i="3"/>
  <c r="L107" i="3"/>
  <c r="M123" i="3"/>
  <c r="N107" i="3"/>
  <c r="N95" i="3"/>
  <c r="N78" i="3"/>
  <c r="L55" i="3"/>
  <c r="L53" i="3"/>
  <c r="N20" i="3"/>
  <c r="L20" i="3"/>
  <c r="L18" i="3"/>
  <c r="N15" i="3"/>
  <c r="E34" i="3"/>
  <c r="N153" i="4"/>
  <c r="P151" i="4"/>
  <c r="N176" i="4"/>
  <c r="M177" i="4"/>
  <c r="P147" i="4"/>
  <c r="N162" i="4"/>
  <c r="N157" i="4"/>
  <c r="O156" i="4"/>
  <c r="N147" i="4"/>
  <c r="O152" i="4"/>
  <c r="N152" i="4"/>
  <c r="N149" i="4"/>
  <c r="O148" i="4"/>
  <c r="N84" i="4"/>
  <c r="N35" i="4"/>
  <c r="N32" i="4"/>
  <c r="O210" i="4"/>
  <c r="O197" i="4"/>
  <c r="O202" i="4"/>
  <c r="P201" i="4"/>
  <c r="O203" i="4"/>
  <c r="O200" i="4"/>
  <c r="P206" i="4"/>
  <c r="N203" i="4"/>
  <c r="N201" i="4"/>
  <c r="N200" i="4"/>
  <c r="N229" i="4"/>
  <c r="N210" i="4"/>
  <c r="P204" i="4"/>
  <c r="N266" i="4"/>
  <c r="P262" i="4"/>
  <c r="P268" i="4"/>
  <c r="N263" i="4"/>
  <c r="P267" i="4"/>
  <c r="N264" i="4"/>
  <c r="Q8" i="5"/>
  <c r="Q20" i="5"/>
  <c r="O21" i="5"/>
  <c r="O6" i="5"/>
  <c r="Q17" i="5"/>
  <c r="O20" i="5"/>
  <c r="O11" i="5"/>
  <c r="Q259" i="5"/>
  <c r="Q260" i="5"/>
  <c r="O263" i="5"/>
  <c r="O270" i="5"/>
  <c r="O256" i="5"/>
  <c r="O254" i="5"/>
  <c r="M233" i="5"/>
  <c r="N232" i="5"/>
  <c r="N231" i="5"/>
  <c r="O203" i="5"/>
  <c r="O201" i="5"/>
  <c r="N172" i="5"/>
  <c r="M178" i="5"/>
  <c r="Q157" i="5"/>
  <c r="O159" i="5"/>
  <c r="N176" i="5"/>
  <c r="E178" i="5"/>
  <c r="P152" i="5"/>
  <c r="O157" i="5"/>
  <c r="O155" i="5"/>
  <c r="P111" i="5"/>
  <c r="N128" i="5"/>
  <c r="I129" i="5"/>
  <c r="E129" i="5"/>
  <c r="Q110" i="5"/>
  <c r="O108" i="5"/>
  <c r="O106" i="5"/>
  <c r="N80" i="5"/>
  <c r="Q60" i="5"/>
  <c r="O59" i="5"/>
  <c r="Q59" i="5"/>
  <c r="O60" i="5"/>
  <c r="E37" i="5"/>
  <c r="N34" i="5"/>
  <c r="O14" i="5"/>
  <c r="I284" i="4"/>
  <c r="O252" i="4"/>
  <c r="O257" i="4"/>
  <c r="O251" i="4"/>
  <c r="N258" i="4"/>
  <c r="N252" i="4"/>
  <c r="N260" i="4"/>
  <c r="N251" i="4"/>
  <c r="E284" i="4"/>
  <c r="O259" i="4"/>
  <c r="N255" i="4"/>
  <c r="E230" i="4"/>
  <c r="N228" i="4"/>
  <c r="N225" i="4"/>
  <c r="N227" i="4"/>
  <c r="N174" i="4"/>
  <c r="N154" i="4"/>
  <c r="P159" i="4"/>
  <c r="P155" i="4"/>
  <c r="N160" i="4"/>
  <c r="N155" i="4"/>
  <c r="P104" i="4"/>
  <c r="P109" i="4"/>
  <c r="P101" i="4"/>
  <c r="N112" i="4"/>
  <c r="N104" i="4"/>
  <c r="N128" i="4"/>
  <c r="N125" i="4"/>
  <c r="P112" i="4"/>
  <c r="N111" i="4"/>
  <c r="N103" i="4"/>
  <c r="N102" i="4"/>
  <c r="N127" i="4"/>
  <c r="P108" i="4"/>
  <c r="P100" i="4"/>
  <c r="N114" i="4"/>
  <c r="N109" i="4"/>
  <c r="N106" i="4"/>
  <c r="O105" i="4"/>
  <c r="N82" i="4"/>
  <c r="M85" i="4"/>
  <c r="N36" i="4"/>
  <c r="N34" i="4"/>
  <c r="Q205" i="6"/>
  <c r="P211" i="7"/>
  <c r="P211" i="5"/>
  <c r="I85" i="4"/>
  <c r="N80" i="4"/>
  <c r="I177" i="4"/>
  <c r="N172" i="4"/>
  <c r="N110" i="4"/>
  <c r="O212" i="4"/>
  <c r="N212" i="4"/>
  <c r="N250" i="4"/>
  <c r="I279" i="8"/>
  <c r="O21" i="8"/>
  <c r="M21" i="8"/>
  <c r="N21" i="8"/>
  <c r="O107" i="8"/>
  <c r="M107" i="8"/>
  <c r="N107" i="8"/>
  <c r="N249" i="8"/>
  <c r="I37" i="4"/>
  <c r="N33" i="4"/>
  <c r="N126" i="4"/>
  <c r="N113" i="4"/>
  <c r="O107" i="4"/>
  <c r="P107" i="4"/>
  <c r="E177" i="4"/>
  <c r="O158" i="4"/>
  <c r="P158" i="4"/>
  <c r="O150" i="4"/>
  <c r="P150" i="4"/>
  <c r="N226" i="4"/>
  <c r="M230" i="4"/>
  <c r="P212" i="4"/>
  <c r="N207" i="4"/>
  <c r="N197" i="4"/>
  <c r="N265" i="4"/>
  <c r="O265" i="4"/>
  <c r="P265" i="4"/>
  <c r="O256" i="4"/>
  <c r="P256" i="4"/>
  <c r="N254" i="4"/>
  <c r="O254" i="4"/>
  <c r="B49" i="9"/>
  <c r="O13" i="9"/>
  <c r="R13" i="9" s="1"/>
  <c r="K13" i="9"/>
  <c r="N13" i="9" s="1"/>
  <c r="O5" i="9"/>
  <c r="K5" i="9"/>
  <c r="J48" i="16"/>
  <c r="O122" i="8"/>
  <c r="I126" i="8"/>
  <c r="P210" i="8"/>
  <c r="O210" i="8"/>
  <c r="N206" i="8"/>
  <c r="P206" i="8"/>
  <c r="O206" i="8"/>
  <c r="N205" i="8"/>
  <c r="P205" i="8"/>
  <c r="O205" i="8"/>
  <c r="N169" i="6"/>
  <c r="I175" i="6"/>
  <c r="M37" i="4"/>
  <c r="N83" i="4"/>
  <c r="O113" i="4"/>
  <c r="P114" i="4"/>
  <c r="N108" i="4"/>
  <c r="P106" i="4"/>
  <c r="N100" i="4"/>
  <c r="N175" i="4"/>
  <c r="N159" i="4"/>
  <c r="P157" i="4"/>
  <c r="N151" i="4"/>
  <c r="P149" i="4"/>
  <c r="O214" i="4"/>
  <c r="O208" i="4"/>
  <c r="N208" i="4"/>
  <c r="O199" i="4"/>
  <c r="N199" i="4"/>
  <c r="N198" i="4"/>
  <c r="M284" i="4"/>
  <c r="P266" i="4"/>
  <c r="P260" i="4"/>
  <c r="N268" i="4"/>
  <c r="O266" i="4"/>
  <c r="P255" i="4"/>
  <c r="B55" i="9"/>
  <c r="O169" i="8"/>
  <c r="N173" i="8"/>
  <c r="O223" i="8"/>
  <c r="I226" i="8"/>
  <c r="O54" i="8"/>
  <c r="M54" i="8"/>
  <c r="N54" i="8"/>
  <c r="M53" i="8"/>
  <c r="N53" i="8"/>
  <c r="O53" i="8"/>
  <c r="O100" i="8"/>
  <c r="N100" i="8"/>
  <c r="O143" i="8"/>
  <c r="P143" i="8"/>
  <c r="N195" i="8"/>
  <c r="O195" i="8"/>
  <c r="I84" i="6"/>
  <c r="N78" i="6"/>
  <c r="E175" i="6"/>
  <c r="P205" i="6"/>
  <c r="P57" i="5"/>
  <c r="Q57" i="5"/>
  <c r="O54" i="5"/>
  <c r="P54" i="5"/>
  <c r="I130" i="4"/>
  <c r="I230" i="4"/>
  <c r="O204" i="4"/>
  <c r="N204" i="4"/>
  <c r="P196" i="4"/>
  <c r="O196" i="4"/>
  <c r="N279" i="8"/>
  <c r="N111" i="8"/>
  <c r="O111" i="8"/>
  <c r="M106" i="8"/>
  <c r="N106" i="8"/>
  <c r="P154" i="8"/>
  <c r="O154" i="8"/>
  <c r="O264" i="8"/>
  <c r="I37" i="6"/>
  <c r="N31" i="6"/>
  <c r="I226" i="6"/>
  <c r="N220" i="6"/>
  <c r="E129" i="6"/>
  <c r="L151" i="3"/>
  <c r="N151" i="3"/>
  <c r="M151" i="3"/>
  <c r="L147" i="3"/>
  <c r="N147" i="3"/>
  <c r="M147" i="3"/>
  <c r="N233" i="3"/>
  <c r="M233" i="3"/>
  <c r="E85" i="4"/>
  <c r="O115" i="4"/>
  <c r="P115" i="4"/>
  <c r="N107" i="4"/>
  <c r="N105" i="4"/>
  <c r="N156" i="4"/>
  <c r="N150" i="4"/>
  <c r="N148" i="4"/>
  <c r="P213" i="4"/>
  <c r="O213" i="4"/>
  <c r="P205" i="4"/>
  <c r="O205" i="4"/>
  <c r="P250" i="4"/>
  <c r="N267" i="4"/>
  <c r="N256" i="4"/>
  <c r="N253" i="4"/>
  <c r="O253" i="4"/>
  <c r="P253" i="4"/>
  <c r="B43" i="9"/>
  <c r="S14" i="9"/>
  <c r="V14" i="9" s="1"/>
  <c r="K14" i="9"/>
  <c r="N14" i="9" s="1"/>
  <c r="S6" i="9"/>
  <c r="V6" i="9" s="1"/>
  <c r="K6" i="9"/>
  <c r="N6" i="9" s="1"/>
  <c r="N81" i="8"/>
  <c r="E37" i="4"/>
  <c r="N81" i="4"/>
  <c r="E130" i="4"/>
  <c r="O110" i="4"/>
  <c r="O102" i="4"/>
  <c r="O111" i="4"/>
  <c r="P111" i="4"/>
  <c r="O103" i="4"/>
  <c r="P103" i="4"/>
  <c r="N173" i="4"/>
  <c r="O161" i="4"/>
  <c r="O153" i="4"/>
  <c r="O162" i="4"/>
  <c r="P162" i="4"/>
  <c r="O154" i="4"/>
  <c r="P154" i="4"/>
  <c r="P209" i="4"/>
  <c r="O209" i="4"/>
  <c r="P254" i="4"/>
  <c r="P259" i="4"/>
  <c r="N259" i="4"/>
  <c r="Q22" i="9"/>
  <c r="F49" i="9" s="1"/>
  <c r="S18" i="9"/>
  <c r="V18" i="9" s="1"/>
  <c r="K18" i="9"/>
  <c r="N18" i="9" s="1"/>
  <c r="O17" i="9"/>
  <c r="R17" i="9" s="1"/>
  <c r="K17" i="9"/>
  <c r="N17" i="9" s="1"/>
  <c r="S10" i="9"/>
  <c r="V10" i="9" s="1"/>
  <c r="K10" i="9"/>
  <c r="N10" i="9" s="1"/>
  <c r="O9" i="9"/>
  <c r="R9" i="9" s="1"/>
  <c r="K9" i="9"/>
  <c r="N9" i="9" s="1"/>
  <c r="O80" i="8"/>
  <c r="N14" i="8"/>
  <c r="O14" i="8"/>
  <c r="N58" i="8"/>
  <c r="O58" i="8"/>
  <c r="O106" i="8"/>
  <c r="N150" i="8"/>
  <c r="O150" i="8"/>
  <c r="P199" i="8"/>
  <c r="O199" i="8"/>
  <c r="B285" i="6"/>
  <c r="Q15" i="6"/>
  <c r="P15" i="6"/>
  <c r="Q62" i="6"/>
  <c r="P62" i="6"/>
  <c r="O113" i="6"/>
  <c r="P113" i="6"/>
  <c r="Q113" i="6"/>
  <c r="P103" i="6"/>
  <c r="Q103" i="6"/>
  <c r="O98" i="6"/>
  <c r="P98" i="6"/>
  <c r="Q147" i="6"/>
  <c r="P147" i="6"/>
  <c r="Q252" i="6"/>
  <c r="P252" i="6"/>
  <c r="Q207" i="5"/>
  <c r="P207" i="5"/>
  <c r="O204" i="5"/>
  <c r="Q204" i="5"/>
  <c r="P204" i="5"/>
  <c r="O202" i="5"/>
  <c r="Q202" i="5"/>
  <c r="P263" i="7"/>
  <c r="O263" i="7"/>
  <c r="M7" i="8"/>
  <c r="O7" i="8"/>
  <c r="N155" i="8"/>
  <c r="O151" i="8"/>
  <c r="P151" i="8"/>
  <c r="P207" i="8"/>
  <c r="N221" i="6"/>
  <c r="Q159" i="6"/>
  <c r="P159" i="6"/>
  <c r="P245" i="6"/>
  <c r="Q245" i="6"/>
  <c r="N202" i="4"/>
  <c r="N257" i="4"/>
  <c r="R20" i="9"/>
  <c r="R16" i="9"/>
  <c r="R12" i="9"/>
  <c r="S21" i="9"/>
  <c r="V21" i="9" s="1"/>
  <c r="S17" i="9"/>
  <c r="V17" i="9" s="1"/>
  <c r="S13" i="9"/>
  <c r="V13" i="9" s="1"/>
  <c r="S9" i="9"/>
  <c r="V9" i="9" s="1"/>
  <c r="S5" i="9"/>
  <c r="E35" i="8"/>
  <c r="O78" i="8"/>
  <c r="O171" i="8"/>
  <c r="N226" i="8"/>
  <c r="O225" i="8"/>
  <c r="O221" i="8"/>
  <c r="O6" i="8"/>
  <c r="N17" i="8"/>
  <c r="M16" i="8"/>
  <c r="N16" i="8"/>
  <c r="M15" i="8"/>
  <c r="O15" i="8"/>
  <c r="N8" i="8"/>
  <c r="O66" i="8"/>
  <c r="O63" i="8"/>
  <c r="N63" i="8"/>
  <c r="O62" i="8"/>
  <c r="M59" i="8"/>
  <c r="N52" i="8"/>
  <c r="O52" i="8"/>
  <c r="N99" i="8"/>
  <c r="M112" i="8"/>
  <c r="N105" i="8"/>
  <c r="O105" i="8"/>
  <c r="O153" i="8"/>
  <c r="P145" i="8"/>
  <c r="N145" i="8"/>
  <c r="N144" i="8"/>
  <c r="O144" i="8"/>
  <c r="N211" i="8"/>
  <c r="N208" i="8"/>
  <c r="P194" i="8"/>
  <c r="N225" i="6"/>
  <c r="P19" i="6"/>
  <c r="Q7" i="6"/>
  <c r="P7" i="6"/>
  <c r="Q54" i="6"/>
  <c r="P54" i="6"/>
  <c r="N124" i="6"/>
  <c r="P111" i="6"/>
  <c r="Q111" i="6"/>
  <c r="O105" i="6"/>
  <c r="P105" i="6"/>
  <c r="O104" i="6"/>
  <c r="N174" i="6"/>
  <c r="P210" i="6"/>
  <c r="P194" i="6"/>
  <c r="N83" i="5"/>
  <c r="N124" i="5"/>
  <c r="P67" i="5"/>
  <c r="Q67" i="5"/>
  <c r="P104" i="5"/>
  <c r="Q104" i="5"/>
  <c r="Q101" i="5"/>
  <c r="O101" i="5"/>
  <c r="P101" i="5"/>
  <c r="O99" i="5"/>
  <c r="P99" i="5"/>
  <c r="P258" i="5"/>
  <c r="Q258" i="5"/>
  <c r="M61" i="8"/>
  <c r="N61" i="8"/>
  <c r="O55" i="8"/>
  <c r="N55" i="8"/>
  <c r="O108" i="8"/>
  <c r="N108" i="8"/>
  <c r="M101" i="8"/>
  <c r="N97" i="8"/>
  <c r="O97" i="8"/>
  <c r="N151" i="8"/>
  <c r="N196" i="8"/>
  <c r="O245" i="8"/>
  <c r="P245" i="8"/>
  <c r="E226" i="6"/>
  <c r="O11" i="6"/>
  <c r="O58" i="6"/>
  <c r="O110" i="6"/>
  <c r="P110" i="6"/>
  <c r="P99" i="6"/>
  <c r="Q99" i="6"/>
  <c r="N170" i="6"/>
  <c r="M175" i="6"/>
  <c r="Q7" i="5"/>
  <c r="P7" i="5"/>
  <c r="N261" i="4"/>
  <c r="O261" i="4"/>
  <c r="P261" i="4"/>
  <c r="O258" i="4"/>
  <c r="P258" i="4"/>
  <c r="O77" i="8"/>
  <c r="E126" i="8"/>
  <c r="O170" i="8"/>
  <c r="I173" i="8"/>
  <c r="O224" i="8"/>
  <c r="O12" i="8"/>
  <c r="M13" i="8"/>
  <c r="O13" i="8"/>
  <c r="M67" i="8"/>
  <c r="N60" i="8"/>
  <c r="O60" i="8"/>
  <c r="M98" i="8"/>
  <c r="N98" i="8"/>
  <c r="N152" i="8"/>
  <c r="O152" i="8"/>
  <c r="P146" i="8"/>
  <c r="O146" i="8"/>
  <c r="P198" i="8"/>
  <c r="N198" i="8"/>
  <c r="N197" i="8"/>
  <c r="P197" i="8"/>
  <c r="P191" i="8"/>
  <c r="N34" i="6"/>
  <c r="M37" i="6"/>
  <c r="N81" i="6"/>
  <c r="M84" i="6"/>
  <c r="P11" i="6"/>
  <c r="P58" i="6"/>
  <c r="Q109" i="6"/>
  <c r="P109" i="6"/>
  <c r="P107" i="6"/>
  <c r="Q107" i="6"/>
  <c r="O100" i="6"/>
  <c r="Q151" i="6"/>
  <c r="P151" i="6"/>
  <c r="N35" i="5"/>
  <c r="I37" i="5"/>
  <c r="N32" i="5"/>
  <c r="I287" i="5"/>
  <c r="P16" i="5"/>
  <c r="Q16" i="5"/>
  <c r="P153" i="5"/>
  <c r="Q153" i="5"/>
  <c r="Q150" i="5"/>
  <c r="O150" i="5"/>
  <c r="P150" i="5"/>
  <c r="O148" i="5"/>
  <c r="P148" i="5"/>
  <c r="P6" i="7"/>
  <c r="O6" i="7"/>
  <c r="P59" i="7"/>
  <c r="O59" i="7"/>
  <c r="M19" i="8"/>
  <c r="O59" i="8"/>
  <c r="M57" i="8"/>
  <c r="O112" i="8"/>
  <c r="M110" i="8"/>
  <c r="P150" i="8"/>
  <c r="N148" i="8"/>
  <c r="P203" i="8"/>
  <c r="N201" i="8"/>
  <c r="P201" i="8"/>
  <c r="N260" i="8"/>
  <c r="N259" i="8"/>
  <c r="N252" i="8"/>
  <c r="N251" i="8"/>
  <c r="P246" i="8"/>
  <c r="O246" i="8"/>
  <c r="N244" i="8"/>
  <c r="N32" i="6"/>
  <c r="N79" i="6"/>
  <c r="P20" i="6"/>
  <c r="Q20" i="6"/>
  <c r="O18" i="6"/>
  <c r="O17" i="6"/>
  <c r="P12" i="6"/>
  <c r="Q12" i="6"/>
  <c r="O10" i="6"/>
  <c r="O9" i="6"/>
  <c r="O68" i="6"/>
  <c r="P63" i="6"/>
  <c r="Q63" i="6"/>
  <c r="O61" i="6"/>
  <c r="O60" i="6"/>
  <c r="P55" i="6"/>
  <c r="Q55" i="6"/>
  <c r="O53" i="6"/>
  <c r="N127" i="6"/>
  <c r="Q106" i="6"/>
  <c r="Q98" i="6"/>
  <c r="N172" i="6"/>
  <c r="O158" i="6"/>
  <c r="O157" i="6"/>
  <c r="P152" i="6"/>
  <c r="Q152" i="6"/>
  <c r="O150" i="6"/>
  <c r="O149" i="6"/>
  <c r="P144" i="6"/>
  <c r="Q144" i="6"/>
  <c r="P206" i="6"/>
  <c r="Q206" i="6"/>
  <c r="O204" i="6"/>
  <c r="P204" i="6"/>
  <c r="Q204" i="6"/>
  <c r="O202" i="6"/>
  <c r="P195" i="6"/>
  <c r="Q195" i="6"/>
  <c r="O193" i="6"/>
  <c r="P193" i="6"/>
  <c r="O192" i="6"/>
  <c r="P192" i="6"/>
  <c r="Q192" i="6"/>
  <c r="P259" i="6"/>
  <c r="Q259" i="6"/>
  <c r="O256" i="6"/>
  <c r="P256" i="6"/>
  <c r="O255" i="6"/>
  <c r="P248" i="6"/>
  <c r="Q248" i="6"/>
  <c r="O243" i="6"/>
  <c r="N125" i="5"/>
  <c r="N175" i="5"/>
  <c r="N230" i="5"/>
  <c r="E287" i="5"/>
  <c r="M287" i="5"/>
  <c r="P18" i="5"/>
  <c r="Q18" i="5"/>
  <c r="O15" i="5"/>
  <c r="P15" i="5"/>
  <c r="O8" i="5"/>
  <c r="Q6" i="5"/>
  <c r="P6" i="5"/>
  <c r="O65" i="5"/>
  <c r="P65" i="5"/>
  <c r="O64" i="5"/>
  <c r="P64" i="5"/>
  <c r="Q64" i="5"/>
  <c r="Q159" i="5"/>
  <c r="P197" i="5"/>
  <c r="Q197" i="5"/>
  <c r="Q268" i="5"/>
  <c r="P268" i="5"/>
  <c r="O265" i="5"/>
  <c r="P265" i="5"/>
  <c r="E85" i="7"/>
  <c r="P102" i="7"/>
  <c r="O102" i="7"/>
  <c r="M11" i="8"/>
  <c r="O67" i="8"/>
  <c r="M65" i="8"/>
  <c r="O104" i="8"/>
  <c r="M102" i="8"/>
  <c r="P158" i="8"/>
  <c r="N156" i="8"/>
  <c r="P211" i="8"/>
  <c r="N209" i="8"/>
  <c r="P209" i="8"/>
  <c r="P195" i="8"/>
  <c r="N193" i="8"/>
  <c r="P193" i="8"/>
  <c r="N264" i="8"/>
  <c r="N263" i="8"/>
  <c r="N256" i="8"/>
  <c r="N255" i="8"/>
  <c r="N248" i="8"/>
  <c r="N247" i="8"/>
  <c r="N36" i="6"/>
  <c r="N83" i="6"/>
  <c r="N223" i="6"/>
  <c r="O21" i="6"/>
  <c r="P16" i="6"/>
  <c r="Q16" i="6"/>
  <c r="O14" i="6"/>
  <c r="O13" i="6"/>
  <c r="P8" i="6"/>
  <c r="Q8" i="6"/>
  <c r="O6" i="6"/>
  <c r="P67" i="6"/>
  <c r="Q67" i="6"/>
  <c r="O65" i="6"/>
  <c r="O64" i="6"/>
  <c r="P59" i="6"/>
  <c r="Q59" i="6"/>
  <c r="O57" i="6"/>
  <c r="O56" i="6"/>
  <c r="I129" i="6"/>
  <c r="N123" i="6"/>
  <c r="Q110" i="6"/>
  <c r="Q102" i="6"/>
  <c r="P156" i="6"/>
  <c r="Q156" i="6"/>
  <c r="O154" i="6"/>
  <c r="O153" i="6"/>
  <c r="P148" i="6"/>
  <c r="Q148" i="6"/>
  <c r="O146" i="6"/>
  <c r="O145" i="6"/>
  <c r="O209" i="6"/>
  <c r="O208" i="6"/>
  <c r="P208" i="6"/>
  <c r="O197" i="6"/>
  <c r="O262" i="6"/>
  <c r="Q262" i="6"/>
  <c r="P253" i="6"/>
  <c r="Q253" i="6"/>
  <c r="O251" i="6"/>
  <c r="O250" i="6"/>
  <c r="Q250" i="6"/>
  <c r="N127" i="5"/>
  <c r="N177" i="5"/>
  <c r="I178" i="5"/>
  <c r="Q61" i="5"/>
  <c r="P61" i="5"/>
  <c r="O252" i="7"/>
  <c r="P252" i="7"/>
  <c r="O196" i="6"/>
  <c r="O254" i="6"/>
  <c r="Q243" i="6"/>
  <c r="N31" i="5"/>
  <c r="M37" i="5"/>
  <c r="E84" i="5"/>
  <c r="N79" i="5"/>
  <c r="I84" i="5"/>
  <c r="I233" i="5"/>
  <c r="N227" i="5"/>
  <c r="O19" i="5"/>
  <c r="P12" i="5"/>
  <c r="Q12" i="5"/>
  <c r="O10" i="5"/>
  <c r="O9" i="5"/>
  <c r="P9" i="5"/>
  <c r="Q66" i="5"/>
  <c r="Q205" i="5"/>
  <c r="P205" i="5"/>
  <c r="P266" i="5"/>
  <c r="Q266" i="5"/>
  <c r="O35" i="7"/>
  <c r="I36" i="7"/>
  <c r="E232" i="7"/>
  <c r="E285" i="7"/>
  <c r="N285" i="7"/>
  <c r="P55" i="7"/>
  <c r="O55" i="7"/>
  <c r="O153" i="7"/>
  <c r="P153" i="7"/>
  <c r="N200" i="7"/>
  <c r="P200" i="7"/>
  <c r="O200" i="7"/>
  <c r="P255" i="8"/>
  <c r="O251" i="8"/>
  <c r="P202" i="6"/>
  <c r="O200" i="6"/>
  <c r="P200" i="6"/>
  <c r="Q197" i="6"/>
  <c r="Q244" i="6"/>
  <c r="P255" i="6"/>
  <c r="P260" i="6"/>
  <c r="O258" i="6"/>
  <c r="Q258" i="6"/>
  <c r="Q255" i="6"/>
  <c r="O247" i="6"/>
  <c r="O246" i="6"/>
  <c r="N33" i="5"/>
  <c r="N81" i="5"/>
  <c r="N78" i="5"/>
  <c r="N123" i="5"/>
  <c r="M129" i="5"/>
  <c r="N173" i="5"/>
  <c r="Q10" i="5"/>
  <c r="P21" i="5"/>
  <c r="Q11" i="5"/>
  <c r="Q55" i="5"/>
  <c r="Q62" i="5"/>
  <c r="P62" i="5"/>
  <c r="O58" i="5"/>
  <c r="P112" i="5"/>
  <c r="Q112" i="5"/>
  <c r="Q109" i="5"/>
  <c r="O109" i="5"/>
  <c r="O107" i="5"/>
  <c r="P107" i="5"/>
  <c r="P161" i="5"/>
  <c r="Q161" i="5"/>
  <c r="Q158" i="5"/>
  <c r="O158" i="5"/>
  <c r="O156" i="5"/>
  <c r="P156" i="5"/>
  <c r="P215" i="5"/>
  <c r="Q215" i="5"/>
  <c r="Q212" i="5"/>
  <c r="O212" i="5"/>
  <c r="P212" i="5"/>
  <c r="O210" i="5"/>
  <c r="P210" i="5"/>
  <c r="Q210" i="5"/>
  <c r="P199" i="5"/>
  <c r="Q199" i="5"/>
  <c r="O271" i="5"/>
  <c r="P271" i="5"/>
  <c r="Q271" i="5"/>
  <c r="O257" i="5"/>
  <c r="Q257" i="5"/>
  <c r="P257" i="5"/>
  <c r="O255" i="5"/>
  <c r="P255" i="5"/>
  <c r="Q255" i="5"/>
  <c r="P10" i="7"/>
  <c r="O10" i="7"/>
  <c r="P106" i="7"/>
  <c r="O106" i="7"/>
  <c r="M57" i="3"/>
  <c r="N57" i="3"/>
  <c r="Q15" i="5"/>
  <c r="O13" i="5"/>
  <c r="O68" i="5"/>
  <c r="Q54" i="5"/>
  <c r="Q113" i="5"/>
  <c r="O113" i="5"/>
  <c r="Q107" i="5"/>
  <c r="Q105" i="5"/>
  <c r="O105" i="5"/>
  <c r="Q99" i="5"/>
  <c r="Q162" i="5"/>
  <c r="O162" i="5"/>
  <c r="Q156" i="5"/>
  <c r="Q154" i="5"/>
  <c r="O154" i="5"/>
  <c r="Q148" i="5"/>
  <c r="Q216" i="5"/>
  <c r="O216" i="5"/>
  <c r="O208" i="5"/>
  <c r="P208" i="5"/>
  <c r="P202" i="5"/>
  <c r="Q200" i="5"/>
  <c r="O200" i="5"/>
  <c r="O269" i="5"/>
  <c r="P269" i="5"/>
  <c r="Q269" i="5"/>
  <c r="P264" i="5"/>
  <c r="Q264" i="5"/>
  <c r="O261" i="5"/>
  <c r="O253" i="5"/>
  <c r="P253" i="5"/>
  <c r="Q253" i="5"/>
  <c r="O177" i="7"/>
  <c r="N179" i="7"/>
  <c r="O174" i="7"/>
  <c r="I232" i="7"/>
  <c r="O228" i="7"/>
  <c r="O161" i="7"/>
  <c r="P161" i="7"/>
  <c r="O213" i="7"/>
  <c r="P213" i="7"/>
  <c r="O210" i="7"/>
  <c r="N210" i="7"/>
  <c r="P210" i="7"/>
  <c r="N7" i="3"/>
  <c r="M7" i="3"/>
  <c r="E233" i="5"/>
  <c r="P13" i="5"/>
  <c r="Q19" i="5"/>
  <c r="O17" i="5"/>
  <c r="P68" i="5"/>
  <c r="Q58" i="5"/>
  <c r="O56" i="5"/>
  <c r="P113" i="5"/>
  <c r="P105" i="5"/>
  <c r="O111" i="5"/>
  <c r="O103" i="5"/>
  <c r="P162" i="5"/>
  <c r="P154" i="5"/>
  <c r="O160" i="5"/>
  <c r="O152" i="5"/>
  <c r="O214" i="5"/>
  <c r="O206" i="5"/>
  <c r="P206" i="5"/>
  <c r="Q201" i="5"/>
  <c r="O198" i="5"/>
  <c r="O267" i="5"/>
  <c r="P267" i="5"/>
  <c r="Q267" i="5"/>
  <c r="P262" i="5"/>
  <c r="Q262" i="5"/>
  <c r="O259" i="5"/>
  <c r="O31" i="7"/>
  <c r="N36" i="7"/>
  <c r="O83" i="7"/>
  <c r="O80" i="7"/>
  <c r="I85" i="7"/>
  <c r="O129" i="7"/>
  <c r="P14" i="7"/>
  <c r="O14" i="7"/>
  <c r="P63" i="7"/>
  <c r="O63" i="7"/>
  <c r="P110" i="7"/>
  <c r="O110" i="7"/>
  <c r="O157" i="7"/>
  <c r="P157" i="7"/>
  <c r="I79" i="3"/>
  <c r="N76" i="3"/>
  <c r="M184" i="3"/>
  <c r="L184" i="3"/>
  <c r="N184" i="3"/>
  <c r="O33" i="7"/>
  <c r="P71" i="7"/>
  <c r="O131" i="7"/>
  <c r="I132" i="7"/>
  <c r="I179" i="7"/>
  <c r="N232" i="7"/>
  <c r="O227" i="7"/>
  <c r="O19" i="7"/>
  <c r="P19" i="7"/>
  <c r="N17" i="7"/>
  <c r="N16" i="7"/>
  <c r="O11" i="7"/>
  <c r="P11" i="7"/>
  <c r="N9" i="7"/>
  <c r="N8" i="7"/>
  <c r="O68" i="7"/>
  <c r="P68" i="7"/>
  <c r="N66" i="7"/>
  <c r="N65" i="7"/>
  <c r="O60" i="7"/>
  <c r="P60" i="7"/>
  <c r="N58" i="7"/>
  <c r="N57" i="7"/>
  <c r="O115" i="7"/>
  <c r="P115" i="7"/>
  <c r="N113" i="7"/>
  <c r="N112" i="7"/>
  <c r="O107" i="7"/>
  <c r="P107" i="7"/>
  <c r="N105" i="7"/>
  <c r="N104" i="7"/>
  <c r="N160" i="7"/>
  <c r="N159" i="7"/>
  <c r="N152" i="7"/>
  <c r="N151" i="7"/>
  <c r="O151" i="7"/>
  <c r="P151" i="7"/>
  <c r="O217" i="7"/>
  <c r="P217" i="7"/>
  <c r="P202" i="7"/>
  <c r="O202" i="7"/>
  <c r="N31" i="3"/>
  <c r="I34" i="3"/>
  <c r="N64" i="3"/>
  <c r="L64" i="3"/>
  <c r="L62" i="3"/>
  <c r="M62" i="3"/>
  <c r="M51" i="3"/>
  <c r="N51" i="3"/>
  <c r="M109" i="3"/>
  <c r="N109" i="3"/>
  <c r="M187" i="3"/>
  <c r="N187" i="3"/>
  <c r="O22" i="7"/>
  <c r="O82" i="7"/>
  <c r="O127" i="7"/>
  <c r="O176" i="7"/>
  <c r="O231" i="7"/>
  <c r="I285" i="7"/>
  <c r="N21" i="7"/>
  <c r="N20" i="7"/>
  <c r="O15" i="7"/>
  <c r="P15" i="7"/>
  <c r="N13" i="7"/>
  <c r="N12" i="7"/>
  <c r="O7" i="7"/>
  <c r="P7" i="7"/>
  <c r="N70" i="7"/>
  <c r="N69" i="7"/>
  <c r="O64" i="7"/>
  <c r="P64" i="7"/>
  <c r="N62" i="7"/>
  <c r="N61" i="7"/>
  <c r="O56" i="7"/>
  <c r="P56" i="7"/>
  <c r="N117" i="7"/>
  <c r="N116" i="7"/>
  <c r="O111" i="7"/>
  <c r="P111" i="7"/>
  <c r="N109" i="7"/>
  <c r="N108" i="7"/>
  <c r="O103" i="7"/>
  <c r="P103" i="7"/>
  <c r="N164" i="7"/>
  <c r="N163" i="7"/>
  <c r="N156" i="7"/>
  <c r="N155" i="7"/>
  <c r="P264" i="7"/>
  <c r="O264" i="7"/>
  <c r="N262" i="7"/>
  <c r="P262" i="7"/>
  <c r="O262" i="7"/>
  <c r="P251" i="7"/>
  <c r="N251" i="7"/>
  <c r="N250" i="7"/>
  <c r="O250" i="7"/>
  <c r="M16" i="3"/>
  <c r="N16" i="3"/>
  <c r="L238" i="3"/>
  <c r="N238" i="3"/>
  <c r="M238" i="3"/>
  <c r="B239" i="7"/>
  <c r="N203" i="7"/>
  <c r="O201" i="7"/>
  <c r="P201" i="7"/>
  <c r="P269" i="7"/>
  <c r="O269" i="7"/>
  <c r="N267" i="7"/>
  <c r="N266" i="7"/>
  <c r="N32" i="3"/>
  <c r="M101" i="3"/>
  <c r="N101" i="3"/>
  <c r="I167" i="3"/>
  <c r="N164" i="3"/>
  <c r="L139" i="3"/>
  <c r="N139" i="3"/>
  <c r="M139" i="3"/>
  <c r="M199" i="3"/>
  <c r="N199" i="3"/>
  <c r="M196" i="3"/>
  <c r="L196" i="3"/>
  <c r="N196" i="3"/>
  <c r="M192" i="3"/>
  <c r="L192" i="3"/>
  <c r="N192" i="3"/>
  <c r="O163" i="7"/>
  <c r="O159" i="7"/>
  <c r="O155" i="7"/>
  <c r="O207" i="7"/>
  <c r="P207" i="7"/>
  <c r="O205" i="7"/>
  <c r="N205" i="7"/>
  <c r="N204" i="7"/>
  <c r="O204" i="7"/>
  <c r="P204" i="7"/>
  <c r="O197" i="7"/>
  <c r="P197" i="7"/>
  <c r="O267" i="7"/>
  <c r="O268" i="7"/>
  <c r="P268" i="7"/>
  <c r="O257" i="7"/>
  <c r="N33" i="3"/>
  <c r="M8" i="3"/>
  <c r="N8" i="3"/>
  <c r="M59" i="3"/>
  <c r="N59" i="3"/>
  <c r="N56" i="3"/>
  <c r="L56" i="3"/>
  <c r="L54" i="3"/>
  <c r="M54" i="3"/>
  <c r="L106" i="3"/>
  <c r="M106" i="3"/>
  <c r="M97" i="3"/>
  <c r="N97" i="3"/>
  <c r="M142" i="3"/>
  <c r="N142" i="3"/>
  <c r="N213" i="3"/>
  <c r="L254" i="3"/>
  <c r="N254" i="3"/>
  <c r="M254" i="3"/>
  <c r="N208" i="7"/>
  <c r="N270" i="7"/>
  <c r="P256" i="7"/>
  <c r="N254" i="7"/>
  <c r="L17" i="3"/>
  <c r="L9" i="3"/>
  <c r="N62" i="3"/>
  <c r="N60" i="3"/>
  <c r="L60" i="3"/>
  <c r="N54" i="3"/>
  <c r="N52" i="3"/>
  <c r="L52" i="3"/>
  <c r="M105" i="3"/>
  <c r="N105" i="3"/>
  <c r="N102" i="3"/>
  <c r="L102" i="3"/>
  <c r="M102" i="3"/>
  <c r="M150" i="3"/>
  <c r="N150" i="3"/>
  <c r="M138" i="3"/>
  <c r="N138" i="3"/>
  <c r="M200" i="3"/>
  <c r="L200" i="3"/>
  <c r="N200" i="3"/>
  <c r="M195" i="3"/>
  <c r="N195" i="3"/>
  <c r="M183" i="3"/>
  <c r="N183" i="3"/>
  <c r="M237" i="3"/>
  <c r="N237" i="3"/>
  <c r="L234" i="3"/>
  <c r="N212" i="7"/>
  <c r="P265" i="7"/>
  <c r="N258" i="7"/>
  <c r="P258" i="7"/>
  <c r="N17" i="3"/>
  <c r="L15" i="3"/>
  <c r="N9" i="3"/>
  <c r="L7" i="3"/>
  <c r="M60" i="3"/>
  <c r="L66" i="3"/>
  <c r="L58" i="3"/>
  <c r="I123" i="3"/>
  <c r="L110" i="3"/>
  <c r="M110" i="3"/>
  <c r="N110" i="3"/>
  <c r="N98" i="3"/>
  <c r="L98" i="3"/>
  <c r="M98" i="3"/>
  <c r="M146" i="3"/>
  <c r="N146" i="3"/>
  <c r="L143" i="3"/>
  <c r="N143" i="3"/>
  <c r="M143" i="3"/>
  <c r="M191" i="3"/>
  <c r="N191" i="3"/>
  <c r="M188" i="3"/>
  <c r="L188" i="3"/>
  <c r="N188" i="3"/>
  <c r="L243" i="3"/>
  <c r="N243" i="3"/>
  <c r="M243" i="3"/>
  <c r="L104" i="3"/>
  <c r="N104" i="3"/>
  <c r="L96" i="3"/>
  <c r="N96" i="3"/>
  <c r="N153" i="3"/>
  <c r="L153" i="3"/>
  <c r="N145" i="3"/>
  <c r="L145" i="3"/>
  <c r="N212" i="3"/>
  <c r="M201" i="3"/>
  <c r="L198" i="3"/>
  <c r="M198" i="3"/>
  <c r="M193" i="3"/>
  <c r="L190" i="3"/>
  <c r="M190" i="3"/>
  <c r="M185" i="3"/>
  <c r="N232" i="3"/>
  <c r="M246" i="3"/>
  <c r="L246" i="3"/>
  <c r="N246" i="3"/>
  <c r="N236" i="3"/>
  <c r="L236" i="3"/>
  <c r="M236" i="3"/>
  <c r="M231" i="3"/>
  <c r="N231" i="3"/>
  <c r="L108" i="3"/>
  <c r="N108" i="3"/>
  <c r="L100" i="3"/>
  <c r="N100" i="3"/>
  <c r="N149" i="3"/>
  <c r="L149" i="3"/>
  <c r="N141" i="3"/>
  <c r="L141" i="3"/>
  <c r="N214" i="3"/>
  <c r="M197" i="3"/>
  <c r="L194" i="3"/>
  <c r="M194" i="3"/>
  <c r="M189" i="3"/>
  <c r="L186" i="3"/>
  <c r="M186" i="3"/>
  <c r="M256" i="3"/>
  <c r="L256" i="3"/>
  <c r="N256" i="3"/>
  <c r="M240" i="3"/>
  <c r="L240" i="3"/>
  <c r="N240" i="3"/>
  <c r="K49" i="9" l="1"/>
  <c r="K50" i="9" s="1"/>
  <c r="D66" i="9" s="1"/>
  <c r="Q202" i="8"/>
  <c r="J43" i="9"/>
  <c r="J44" i="9" s="1"/>
  <c r="C65" i="9" s="1"/>
  <c r="R20" i="5"/>
  <c r="Q149" i="8"/>
  <c r="P103" i="8"/>
  <c r="P9" i="8"/>
  <c r="Q71" i="7"/>
  <c r="Q60" i="4"/>
  <c r="Q20" i="4"/>
  <c r="Q59" i="4"/>
  <c r="Q249" i="8"/>
  <c r="Q153" i="8"/>
  <c r="R259" i="5"/>
  <c r="Q263" i="4"/>
  <c r="Q250" i="8"/>
  <c r="Q207" i="8"/>
  <c r="Q204" i="8"/>
  <c r="R214" i="5"/>
  <c r="R151" i="5"/>
  <c r="R55" i="5"/>
  <c r="Q57" i="4"/>
  <c r="Q10" i="4"/>
  <c r="Q160" i="4"/>
  <c r="Q147" i="4"/>
  <c r="Q58" i="4"/>
  <c r="Q62" i="4"/>
  <c r="Q18" i="4"/>
  <c r="Q8" i="4"/>
  <c r="O185" i="3"/>
  <c r="Q200" i="8"/>
  <c r="Q261" i="8"/>
  <c r="Q260" i="7"/>
  <c r="Q150" i="7"/>
  <c r="R98" i="5"/>
  <c r="R102" i="5"/>
  <c r="Q55" i="4"/>
  <c r="Q63" i="4"/>
  <c r="O58" i="3"/>
  <c r="O189" i="3"/>
  <c r="P64" i="8"/>
  <c r="Q192" i="8"/>
  <c r="Q253" i="8"/>
  <c r="P62" i="8"/>
  <c r="P57" i="8"/>
  <c r="Q208" i="8"/>
  <c r="P17" i="8"/>
  <c r="P10" i="8"/>
  <c r="Q191" i="8"/>
  <c r="Q152" i="8"/>
  <c r="P66" i="8"/>
  <c r="Q156" i="8"/>
  <c r="P65" i="8"/>
  <c r="Q262" i="8"/>
  <c r="P19" i="8"/>
  <c r="P13" i="8"/>
  <c r="P112" i="8"/>
  <c r="Q193" i="8"/>
  <c r="P104" i="8"/>
  <c r="P99" i="8"/>
  <c r="P8" i="8"/>
  <c r="Q199" i="8"/>
  <c r="Q258" i="8"/>
  <c r="P20" i="8"/>
  <c r="Q252" i="8"/>
  <c r="Q211" i="7"/>
  <c r="Q209" i="7"/>
  <c r="R61" i="6"/>
  <c r="R263" i="5"/>
  <c r="Q16" i="4"/>
  <c r="O72" i="4"/>
  <c r="E91" i="4" s="1"/>
  <c r="Q12" i="4"/>
  <c r="Q13" i="4"/>
  <c r="Q66" i="4"/>
  <c r="Q104" i="4"/>
  <c r="Q69" i="4"/>
  <c r="Q17" i="4"/>
  <c r="P23" i="4"/>
  <c r="F46" i="4" s="1"/>
  <c r="Q11" i="4"/>
  <c r="Q19" i="4"/>
  <c r="Q251" i="4"/>
  <c r="O201" i="3"/>
  <c r="O152" i="3"/>
  <c r="Q153" i="4"/>
  <c r="R63" i="5"/>
  <c r="R111" i="5"/>
  <c r="R100" i="5"/>
  <c r="R147" i="5"/>
  <c r="R270" i="5"/>
  <c r="R260" i="5"/>
  <c r="Q21" i="4"/>
  <c r="Q15" i="4"/>
  <c r="Q7" i="4"/>
  <c r="O23" i="4"/>
  <c r="E46" i="4" s="1"/>
  <c r="Q9" i="4"/>
  <c r="N72" i="4"/>
  <c r="D91" i="4" s="1"/>
  <c r="Q68" i="4"/>
  <c r="P72" i="4"/>
  <c r="F91" i="4" s="1"/>
  <c r="O65" i="3"/>
  <c r="O95" i="3"/>
  <c r="N123" i="3"/>
  <c r="B129" i="3" s="1"/>
  <c r="O103" i="3"/>
  <c r="O232" i="3"/>
  <c r="O234" i="3"/>
  <c r="O242" i="3"/>
  <c r="Q263" i="8"/>
  <c r="Q158" i="8"/>
  <c r="Q196" i="8"/>
  <c r="O213" i="8"/>
  <c r="E232" i="8" s="1"/>
  <c r="P109" i="8"/>
  <c r="Q247" i="8"/>
  <c r="P102" i="8"/>
  <c r="P11" i="8"/>
  <c r="Q154" i="8"/>
  <c r="Q157" i="8"/>
  <c r="P56" i="8"/>
  <c r="R145" i="6"/>
  <c r="R103" i="5"/>
  <c r="R56" i="5"/>
  <c r="R112" i="5"/>
  <c r="Q161" i="4"/>
  <c r="N23" i="4"/>
  <c r="Q23" i="4" s="1"/>
  <c r="G46" i="4" s="1"/>
  <c r="Q108" i="4"/>
  <c r="Q109" i="4"/>
  <c r="Q102" i="4"/>
  <c r="Q262" i="4"/>
  <c r="O245" i="3"/>
  <c r="O61" i="3"/>
  <c r="Q248" i="8"/>
  <c r="R254" i="5"/>
  <c r="O235" i="3"/>
  <c r="P14" i="8"/>
  <c r="P61" i="8"/>
  <c r="P105" i="8"/>
  <c r="P111" i="8"/>
  <c r="M114" i="8"/>
  <c r="D132" i="8" s="1"/>
  <c r="P52" i="8"/>
  <c r="O35" i="8"/>
  <c r="B42" i="8" s="1"/>
  <c r="N23" i="8"/>
  <c r="E42" i="8" s="1"/>
  <c r="P16" i="8"/>
  <c r="P12" i="8"/>
  <c r="O14" i="3"/>
  <c r="Q257" i="8"/>
  <c r="O266" i="8"/>
  <c r="E285" i="8" s="1"/>
  <c r="Q256" i="8"/>
  <c r="Q259" i="8"/>
  <c r="Q260" i="8"/>
  <c r="Q206" i="4"/>
  <c r="Q214" i="4"/>
  <c r="Q159" i="4"/>
  <c r="Q198" i="4"/>
  <c r="Q201" i="8"/>
  <c r="Q194" i="8"/>
  <c r="Q210" i="8"/>
  <c r="Q203" i="8"/>
  <c r="Q197" i="8"/>
  <c r="Q195" i="8"/>
  <c r="Q18" i="7"/>
  <c r="Q22" i="7"/>
  <c r="Q212" i="7"/>
  <c r="Q251" i="8"/>
  <c r="Q264" i="8"/>
  <c r="P266" i="8"/>
  <c r="F285" i="8" s="1"/>
  <c r="Q254" i="8"/>
  <c r="Q151" i="8"/>
  <c r="Q144" i="8"/>
  <c r="Q155" i="8"/>
  <c r="Q147" i="8"/>
  <c r="Q148" i="8"/>
  <c r="P108" i="8"/>
  <c r="P100" i="8"/>
  <c r="O126" i="8"/>
  <c r="B132" i="8" s="1"/>
  <c r="P110" i="8"/>
  <c r="P101" i="8"/>
  <c r="P106" i="8"/>
  <c r="P60" i="8"/>
  <c r="O81" i="8"/>
  <c r="B87" i="8" s="1"/>
  <c r="P55" i="8"/>
  <c r="P59" i="8"/>
  <c r="P58" i="8"/>
  <c r="P63" i="8"/>
  <c r="P15" i="8"/>
  <c r="Q203" i="7"/>
  <c r="Q149" i="7"/>
  <c r="Q257" i="7"/>
  <c r="Q214" i="7"/>
  <c r="Q65" i="7"/>
  <c r="Q156" i="7"/>
  <c r="Q152" i="7"/>
  <c r="Q66" i="7"/>
  <c r="Q259" i="7"/>
  <c r="Q158" i="7"/>
  <c r="Q254" i="7"/>
  <c r="Q116" i="7"/>
  <c r="Q164" i="7"/>
  <c r="Q117" i="7"/>
  <c r="Q70" i="7"/>
  <c r="Q13" i="7"/>
  <c r="Q21" i="7"/>
  <c r="Q160" i="7"/>
  <c r="Q265" i="7"/>
  <c r="Q270" i="7"/>
  <c r="Q155" i="7"/>
  <c r="Q56" i="7"/>
  <c r="Q217" i="7"/>
  <c r="Q215" i="7"/>
  <c r="Q253" i="7"/>
  <c r="Q16" i="7"/>
  <c r="Q162" i="7"/>
  <c r="Q198" i="7"/>
  <c r="Q206" i="7"/>
  <c r="Q67" i="7"/>
  <c r="Q208" i="7"/>
  <c r="Q266" i="7"/>
  <c r="Q264" i="7"/>
  <c r="Q58" i="7"/>
  <c r="Q9" i="7"/>
  <c r="Q17" i="7"/>
  <c r="Q55" i="7"/>
  <c r="Q263" i="7"/>
  <c r="Q261" i="7"/>
  <c r="Q216" i="7"/>
  <c r="Q154" i="7"/>
  <c r="O285" i="7"/>
  <c r="B291" i="7" s="1"/>
  <c r="Q161" i="7"/>
  <c r="Q61" i="7"/>
  <c r="Q202" i="7"/>
  <c r="Q19" i="7"/>
  <c r="Q63" i="7"/>
  <c r="Q252" i="7"/>
  <c r="Q207" i="7"/>
  <c r="Q105" i="7"/>
  <c r="Q200" i="7"/>
  <c r="Q201" i="7"/>
  <c r="Q258" i="7"/>
  <c r="Q256" i="7"/>
  <c r="Q268" i="7"/>
  <c r="Q269" i="7"/>
  <c r="Q109" i="7"/>
  <c r="P166" i="7"/>
  <c r="F185" i="7" s="1"/>
  <c r="Q153" i="7"/>
  <c r="Q199" i="7"/>
  <c r="Q255" i="7"/>
  <c r="Q163" i="7"/>
  <c r="Q69" i="7"/>
  <c r="Q12" i="7"/>
  <c r="Q60" i="7"/>
  <c r="Q157" i="7"/>
  <c r="Q213" i="7"/>
  <c r="Q108" i="7"/>
  <c r="Q107" i="7"/>
  <c r="Q113" i="7"/>
  <c r="Q112" i="7"/>
  <c r="Q103" i="7"/>
  <c r="Q111" i="7"/>
  <c r="O119" i="7"/>
  <c r="E138" i="7" s="1"/>
  <c r="Q115" i="7"/>
  <c r="Q114" i="7"/>
  <c r="Q64" i="7"/>
  <c r="Q59" i="7"/>
  <c r="Q68" i="7"/>
  <c r="Q62" i="7"/>
  <c r="Q20" i="7"/>
  <c r="Q11" i="7"/>
  <c r="Q10" i="7"/>
  <c r="Q7" i="7"/>
  <c r="Q14" i="7"/>
  <c r="R14" i="5"/>
  <c r="R53" i="5"/>
  <c r="R160" i="5"/>
  <c r="R198" i="5"/>
  <c r="R256" i="5"/>
  <c r="R213" i="5"/>
  <c r="R209" i="5"/>
  <c r="R110" i="5"/>
  <c r="R108" i="5"/>
  <c r="R109" i="5"/>
  <c r="P115" i="5"/>
  <c r="E135" i="5" s="1"/>
  <c r="R106" i="5"/>
  <c r="R57" i="5"/>
  <c r="Q101" i="4"/>
  <c r="Q156" i="4"/>
  <c r="Q149" i="4"/>
  <c r="Q151" i="4"/>
  <c r="Q210" i="4"/>
  <c r="Q203" i="4"/>
  <c r="Q257" i="4"/>
  <c r="O10" i="3"/>
  <c r="O148" i="3"/>
  <c r="O144" i="3"/>
  <c r="O239" i="3"/>
  <c r="O12" i="3"/>
  <c r="O63" i="3"/>
  <c r="O99" i="3"/>
  <c r="O190" i="3"/>
  <c r="O255" i="3"/>
  <c r="O237" i="3"/>
  <c r="O253" i="3"/>
  <c r="O53" i="3"/>
  <c r="O13" i="3"/>
  <c r="R146" i="6"/>
  <c r="R100" i="6"/>
  <c r="R104" i="6"/>
  <c r="R246" i="6"/>
  <c r="R247" i="6"/>
  <c r="R18" i="6"/>
  <c r="R101" i="6"/>
  <c r="R109" i="6"/>
  <c r="R155" i="6"/>
  <c r="R65" i="6"/>
  <c r="N129" i="6"/>
  <c r="B135" i="6" s="1"/>
  <c r="R257" i="6"/>
  <c r="R108" i="6"/>
  <c r="R153" i="6"/>
  <c r="R150" i="6"/>
  <c r="R19" i="6"/>
  <c r="R194" i="6"/>
  <c r="R199" i="6"/>
  <c r="R210" i="6"/>
  <c r="R205" i="6"/>
  <c r="R107" i="6"/>
  <c r="R103" i="6"/>
  <c r="Q115" i="6"/>
  <c r="F135" i="6" s="1"/>
  <c r="R10" i="6"/>
  <c r="R66" i="6"/>
  <c r="R209" i="6"/>
  <c r="R157" i="6"/>
  <c r="R254" i="6"/>
  <c r="R102" i="6"/>
  <c r="R56" i="6"/>
  <c r="R158" i="6"/>
  <c r="R159" i="6"/>
  <c r="R112" i="6"/>
  <c r="R203" i="6"/>
  <c r="R201" i="6"/>
  <c r="R251" i="6"/>
  <c r="R196" i="6"/>
  <c r="R154" i="6"/>
  <c r="N278" i="6"/>
  <c r="B284" i="6" s="1"/>
  <c r="R105" i="6"/>
  <c r="R261" i="6"/>
  <c r="R262" i="6"/>
  <c r="R148" i="6"/>
  <c r="R106" i="6"/>
  <c r="R244" i="6"/>
  <c r="R68" i="6"/>
  <c r="R260" i="6"/>
  <c r="R258" i="6"/>
  <c r="R245" i="6"/>
  <c r="R250" i="6"/>
  <c r="R207" i="6"/>
  <c r="R191" i="6"/>
  <c r="R149" i="6"/>
  <c r="R64" i="6"/>
  <c r="R60" i="6"/>
  <c r="R57" i="6"/>
  <c r="R54" i="6"/>
  <c r="R67" i="6"/>
  <c r="R63" i="6"/>
  <c r="R21" i="6"/>
  <c r="R17" i="6"/>
  <c r="R147" i="6"/>
  <c r="R156" i="6"/>
  <c r="P161" i="6"/>
  <c r="E181" i="6" s="1"/>
  <c r="R152" i="6"/>
  <c r="R151" i="6"/>
  <c r="R99" i="6"/>
  <c r="R111" i="6"/>
  <c r="R110" i="6"/>
  <c r="R59" i="6"/>
  <c r="R55" i="6"/>
  <c r="R62" i="6"/>
  <c r="R14" i="6"/>
  <c r="R8" i="6"/>
  <c r="R16" i="6"/>
  <c r="R13" i="6"/>
  <c r="R12" i="6"/>
  <c r="R20" i="6"/>
  <c r="R11" i="6"/>
  <c r="R7" i="6"/>
  <c r="R9" i="6"/>
  <c r="Q23" i="6"/>
  <c r="F44" i="6" s="1"/>
  <c r="R15" i="6"/>
  <c r="R201" i="5"/>
  <c r="R205" i="5"/>
  <c r="R159" i="5"/>
  <c r="R61" i="5"/>
  <c r="R60" i="5"/>
  <c r="R66" i="5"/>
  <c r="R67" i="5"/>
  <c r="R8" i="5"/>
  <c r="R149" i="5"/>
  <c r="R155" i="5"/>
  <c r="R158" i="5"/>
  <c r="R197" i="5"/>
  <c r="R203" i="5"/>
  <c r="R211" i="5"/>
  <c r="R200" i="5"/>
  <c r="N233" i="5"/>
  <c r="B239" i="5" s="1"/>
  <c r="R207" i="5"/>
  <c r="R261" i="5"/>
  <c r="R208" i="6"/>
  <c r="Q212" i="6"/>
  <c r="F232" i="6" s="1"/>
  <c r="R206" i="6"/>
  <c r="R197" i="6"/>
  <c r="R198" i="6"/>
  <c r="R193" i="6"/>
  <c r="R192" i="6"/>
  <c r="R195" i="6"/>
  <c r="R204" i="6"/>
  <c r="P264" i="6"/>
  <c r="E284" i="6" s="1"/>
  <c r="R252" i="6"/>
  <c r="R253" i="6"/>
  <c r="R249" i="6"/>
  <c r="Q207" i="4"/>
  <c r="Q211" i="4"/>
  <c r="Q264" i="4"/>
  <c r="Q201" i="4"/>
  <c r="Q200" i="4"/>
  <c r="Q105" i="4"/>
  <c r="Q103" i="4"/>
  <c r="N130" i="4"/>
  <c r="B137" i="4" s="1"/>
  <c r="Q111" i="4"/>
  <c r="Q106" i="4"/>
  <c r="O66" i="3"/>
  <c r="N79" i="3"/>
  <c r="B85" i="3" s="1"/>
  <c r="O109" i="3"/>
  <c r="O105" i="3"/>
  <c r="O97" i="3"/>
  <c r="O150" i="3"/>
  <c r="O197" i="3"/>
  <c r="O187" i="3"/>
  <c r="O195" i="3"/>
  <c r="O145" i="3"/>
  <c r="O153" i="3"/>
  <c r="O143" i="3"/>
  <c r="N167" i="3"/>
  <c r="B173" i="3" s="1"/>
  <c r="O64" i="3"/>
  <c r="O55" i="3"/>
  <c r="O57" i="3"/>
  <c r="O18" i="3"/>
  <c r="O11" i="3"/>
  <c r="O6" i="3"/>
  <c r="O15" i="3"/>
  <c r="O21" i="3"/>
  <c r="O19" i="3"/>
  <c r="O16" i="3"/>
  <c r="M23" i="3"/>
  <c r="E42" i="3" s="1"/>
  <c r="O20" i="3"/>
  <c r="O256" i="3"/>
  <c r="O236" i="3"/>
  <c r="O243" i="3"/>
  <c r="O231" i="3"/>
  <c r="O233" i="3"/>
  <c r="N271" i="3"/>
  <c r="B277" i="3" s="1"/>
  <c r="O193" i="3"/>
  <c r="O191" i="3"/>
  <c r="O196" i="3"/>
  <c r="L203" i="3"/>
  <c r="D221" i="3" s="1"/>
  <c r="O194" i="3"/>
  <c r="O188" i="3"/>
  <c r="M155" i="3"/>
  <c r="E173" i="3" s="1"/>
  <c r="O146" i="3"/>
  <c r="O140" i="3"/>
  <c r="O110" i="3"/>
  <c r="O106" i="3"/>
  <c r="O101" i="3"/>
  <c r="O102" i="3"/>
  <c r="O98" i="3"/>
  <c r="N112" i="3"/>
  <c r="F129" i="3" s="1"/>
  <c r="O107" i="3"/>
  <c r="O54" i="3"/>
  <c r="O59" i="3"/>
  <c r="N23" i="3"/>
  <c r="F42" i="3" s="1"/>
  <c r="Q148" i="4"/>
  <c r="Q157" i="4"/>
  <c r="Q152" i="4"/>
  <c r="Q162" i="4"/>
  <c r="P164" i="4"/>
  <c r="F184" i="4" s="1"/>
  <c r="N37" i="4"/>
  <c r="B46" i="4" s="1"/>
  <c r="Q202" i="4"/>
  <c r="Q197" i="4"/>
  <c r="N230" i="4"/>
  <c r="B237" i="4" s="1"/>
  <c r="Q205" i="4"/>
  <c r="Q208" i="4"/>
  <c r="Q259" i="4"/>
  <c r="Q268" i="4"/>
  <c r="Q252" i="4"/>
  <c r="Q256" i="4"/>
  <c r="Q260" i="4"/>
  <c r="Q267" i="4"/>
  <c r="Q255" i="4"/>
  <c r="R11" i="5"/>
  <c r="R21" i="5"/>
  <c r="R10" i="5"/>
  <c r="R17" i="5"/>
  <c r="R18" i="5"/>
  <c r="R7" i="5"/>
  <c r="R266" i="5"/>
  <c r="R268" i="5"/>
  <c r="R258" i="5"/>
  <c r="Q273" i="5"/>
  <c r="F293" i="5" s="1"/>
  <c r="P273" i="5"/>
  <c r="E293" i="5" s="1"/>
  <c r="R264" i="5"/>
  <c r="O273" i="5"/>
  <c r="R262" i="5"/>
  <c r="R208" i="5"/>
  <c r="R212" i="5"/>
  <c r="R204" i="5"/>
  <c r="R152" i="5"/>
  <c r="O164" i="5"/>
  <c r="R150" i="5"/>
  <c r="P164" i="5"/>
  <c r="E184" i="5" s="1"/>
  <c r="N178" i="5"/>
  <c r="B184" i="5" s="1"/>
  <c r="R148" i="5"/>
  <c r="R153" i="5"/>
  <c r="R157" i="5"/>
  <c r="R105" i="5"/>
  <c r="R104" i="5"/>
  <c r="O115" i="5"/>
  <c r="D135" i="5" s="1"/>
  <c r="R54" i="5"/>
  <c r="R68" i="5"/>
  <c r="R62" i="5"/>
  <c r="R59" i="5"/>
  <c r="R12" i="5"/>
  <c r="N37" i="5"/>
  <c r="B44" i="5" s="1"/>
  <c r="R16" i="5"/>
  <c r="R19" i="5"/>
  <c r="Q261" i="4"/>
  <c r="Q254" i="4"/>
  <c r="Q266" i="4"/>
  <c r="O270" i="4"/>
  <c r="E291" i="4" s="1"/>
  <c r="P216" i="4"/>
  <c r="F237" i="4" s="1"/>
  <c r="Q209" i="4"/>
  <c r="Q213" i="4"/>
  <c r="Q199" i="4"/>
  <c r="O164" i="4"/>
  <c r="E184" i="4" s="1"/>
  <c r="Q154" i="4"/>
  <c r="Q158" i="4"/>
  <c r="Q155" i="4"/>
  <c r="Q112" i="4"/>
  <c r="Q115" i="4"/>
  <c r="Q110" i="4"/>
  <c r="Q114" i="4"/>
  <c r="Q113" i="4"/>
  <c r="N85" i="4"/>
  <c r="B91" i="4" s="1"/>
  <c r="P272" i="7"/>
  <c r="F291" i="7" s="1"/>
  <c r="N203" i="3"/>
  <c r="F221" i="3" s="1"/>
  <c r="N272" i="7"/>
  <c r="Q250" i="7"/>
  <c r="O166" i="7"/>
  <c r="E185" i="7" s="1"/>
  <c r="O9" i="3"/>
  <c r="O254" i="3"/>
  <c r="P219" i="7"/>
  <c r="F238" i="7" s="1"/>
  <c r="Q204" i="7"/>
  <c r="O139" i="3"/>
  <c r="L155" i="3"/>
  <c r="O238" i="3"/>
  <c r="M68" i="3"/>
  <c r="E85" i="3" s="1"/>
  <c r="Q104" i="7"/>
  <c r="N119" i="7"/>
  <c r="N72" i="7"/>
  <c r="Q57" i="7"/>
  <c r="Q8" i="7"/>
  <c r="N23" i="7"/>
  <c r="O85" i="7"/>
  <c r="B91" i="7" s="1"/>
  <c r="R154" i="5"/>
  <c r="R257" i="5"/>
  <c r="R210" i="5"/>
  <c r="N129" i="5"/>
  <c r="B135" i="5" s="1"/>
  <c r="P212" i="6"/>
  <c r="E232" i="6" s="1"/>
  <c r="O72" i="7"/>
  <c r="E91" i="7" s="1"/>
  <c r="O23" i="6"/>
  <c r="R6" i="6"/>
  <c r="Q102" i="7"/>
  <c r="Q244" i="8"/>
  <c r="N266" i="8"/>
  <c r="N114" i="8"/>
  <c r="E132" i="8" s="1"/>
  <c r="P97" i="8"/>
  <c r="Q70" i="6"/>
  <c r="F89" i="6" s="1"/>
  <c r="Q211" i="8"/>
  <c r="O23" i="8"/>
  <c r="F42" i="8" s="1"/>
  <c r="O212" i="6"/>
  <c r="Q245" i="8"/>
  <c r="M23" i="8"/>
  <c r="Q107" i="4"/>
  <c r="L259" i="3"/>
  <c r="O147" i="3"/>
  <c r="N37" i="6"/>
  <c r="B44" i="6" s="1"/>
  <c r="O117" i="4"/>
  <c r="E137" i="4" s="1"/>
  <c r="O70" i="5"/>
  <c r="O23" i="5"/>
  <c r="P160" i="8"/>
  <c r="F179" i="8" s="1"/>
  <c r="N284" i="4"/>
  <c r="N175" i="6"/>
  <c r="B181" i="6" s="1"/>
  <c r="Q206" i="8"/>
  <c r="R5" i="9"/>
  <c r="R22" i="9" s="1"/>
  <c r="G49" i="9" s="1"/>
  <c r="L49" i="9" s="1"/>
  <c r="L50" i="9" s="1"/>
  <c r="O22" i="9"/>
  <c r="D49" i="9" s="1"/>
  <c r="I49" i="9" s="1"/>
  <c r="I50" i="9" s="1"/>
  <c r="B66" i="9" s="1"/>
  <c r="D20" i="11" s="1"/>
  <c r="M20" i="11" s="1"/>
  <c r="N20" i="11" s="1"/>
  <c r="N270" i="4"/>
  <c r="Q250" i="4"/>
  <c r="Q212" i="4"/>
  <c r="J55" i="9"/>
  <c r="J56" i="9" s="1"/>
  <c r="C67" i="9" s="1"/>
  <c r="O240" i="3"/>
  <c r="O141" i="3"/>
  <c r="M112" i="3"/>
  <c r="E129" i="3" s="1"/>
  <c r="O108" i="3"/>
  <c r="N259" i="3"/>
  <c r="F277" i="3" s="1"/>
  <c r="N215" i="3"/>
  <c r="O104" i="3"/>
  <c r="N155" i="3"/>
  <c r="F173" i="3" s="1"/>
  <c r="O60" i="3"/>
  <c r="O17" i="3"/>
  <c r="O142" i="3"/>
  <c r="O8" i="3"/>
  <c r="O219" i="7"/>
  <c r="E238" i="7" s="1"/>
  <c r="Q197" i="7"/>
  <c r="Q205" i="7"/>
  <c r="O199" i="3"/>
  <c r="Q267" i="7"/>
  <c r="O272" i="7"/>
  <c r="E291" i="7" s="1"/>
  <c r="Q15" i="7"/>
  <c r="O51" i="3"/>
  <c r="Q159" i="7"/>
  <c r="O232" i="7"/>
  <c r="B238" i="7" s="1"/>
  <c r="R267" i="5"/>
  <c r="R206" i="5"/>
  <c r="R253" i="5"/>
  <c r="R216" i="5"/>
  <c r="Q115" i="5"/>
  <c r="F135" i="5" s="1"/>
  <c r="R113" i="5"/>
  <c r="R13" i="5"/>
  <c r="R255" i="5"/>
  <c r="R199" i="5"/>
  <c r="R215" i="5"/>
  <c r="R107" i="5"/>
  <c r="N84" i="5"/>
  <c r="B89" i="5" s="1"/>
  <c r="P72" i="7"/>
  <c r="F91" i="7" s="1"/>
  <c r="R9" i="5"/>
  <c r="Q255" i="8"/>
  <c r="Q209" i="8"/>
  <c r="R265" i="5"/>
  <c r="Q218" i="5"/>
  <c r="F239" i="5" s="1"/>
  <c r="R64" i="5"/>
  <c r="P23" i="5"/>
  <c r="E44" i="5" s="1"/>
  <c r="R15" i="5"/>
  <c r="R256" i="6"/>
  <c r="Q161" i="6"/>
  <c r="F181" i="6" s="1"/>
  <c r="O70" i="6"/>
  <c r="R53" i="6"/>
  <c r="Q246" i="8"/>
  <c r="O23" i="7"/>
  <c r="E44" i="7" s="1"/>
  <c r="N287" i="5"/>
  <c r="Q198" i="8"/>
  <c r="P98" i="8"/>
  <c r="P67" i="8"/>
  <c r="R248" i="6"/>
  <c r="R58" i="6"/>
  <c r="R99" i="5"/>
  <c r="O279" i="8"/>
  <c r="B285" i="8" s="1"/>
  <c r="O161" i="6"/>
  <c r="P7" i="8"/>
  <c r="R113" i="6"/>
  <c r="Q150" i="8"/>
  <c r="P6" i="8"/>
  <c r="K55" i="9"/>
  <c r="K56" i="9" s="1"/>
  <c r="D67" i="9" s="1"/>
  <c r="Q150" i="4"/>
  <c r="O216" i="4"/>
  <c r="E237" i="4" s="1"/>
  <c r="P70" i="5"/>
  <c r="E89" i="5" s="1"/>
  <c r="O160" i="8"/>
  <c r="E179" i="8" s="1"/>
  <c r="P54" i="8"/>
  <c r="J49" i="9"/>
  <c r="J50" i="9" s="1"/>
  <c r="C66" i="9" s="1"/>
  <c r="N117" i="4"/>
  <c r="Q100" i="4"/>
  <c r="N213" i="8"/>
  <c r="Q205" i="8"/>
  <c r="P107" i="8"/>
  <c r="P21" i="8"/>
  <c r="K43" i="9"/>
  <c r="K44" i="9" s="1"/>
  <c r="D65" i="9" s="1"/>
  <c r="M259" i="3"/>
  <c r="E277" i="3" s="1"/>
  <c r="L68" i="3"/>
  <c r="O52" i="3"/>
  <c r="N219" i="7"/>
  <c r="P218" i="5"/>
  <c r="E239" i="5" s="1"/>
  <c r="Q23" i="5"/>
  <c r="F44" i="5" s="1"/>
  <c r="P23" i="7"/>
  <c r="F44" i="7" s="1"/>
  <c r="P213" i="8"/>
  <c r="F232" i="8" s="1"/>
  <c r="O69" i="8"/>
  <c r="F87" i="8" s="1"/>
  <c r="R144" i="6"/>
  <c r="P115" i="6"/>
  <c r="E135" i="6" s="1"/>
  <c r="P270" i="4"/>
  <c r="F291" i="4" s="1"/>
  <c r="N226" i="6"/>
  <c r="B232" i="6" s="1"/>
  <c r="Q70" i="5"/>
  <c r="F89" i="5" s="1"/>
  <c r="N160" i="8"/>
  <c r="O173" i="8"/>
  <c r="B179" i="8" s="1"/>
  <c r="Q196" i="4"/>
  <c r="O186" i="3"/>
  <c r="O149" i="3"/>
  <c r="O100" i="3"/>
  <c r="O246" i="3"/>
  <c r="O198" i="3"/>
  <c r="L112" i="3"/>
  <c r="O96" i="3"/>
  <c r="O7" i="3"/>
  <c r="L23" i="3"/>
  <c r="M203" i="3"/>
  <c r="E221" i="3" s="1"/>
  <c r="O183" i="3"/>
  <c r="O200" i="3"/>
  <c r="O56" i="3"/>
  <c r="O192" i="3"/>
  <c r="Q251" i="7"/>
  <c r="Q262" i="7"/>
  <c r="O132" i="7"/>
  <c r="O138" i="3"/>
  <c r="N68" i="3"/>
  <c r="F85" i="3" s="1"/>
  <c r="O62" i="3"/>
  <c r="N34" i="3"/>
  <c r="B42" i="3" s="1"/>
  <c r="Q151" i="7"/>
  <c r="N166" i="7"/>
  <c r="O184" i="3"/>
  <c r="Q110" i="7"/>
  <c r="O36" i="7"/>
  <c r="B44" i="7" s="1"/>
  <c r="Q210" i="7"/>
  <c r="O179" i="7"/>
  <c r="B185" i="7" s="1"/>
  <c r="R269" i="5"/>
  <c r="Q164" i="5"/>
  <c r="F184" i="5" s="1"/>
  <c r="R162" i="5"/>
  <c r="Q106" i="7"/>
  <c r="R271" i="5"/>
  <c r="R156" i="5"/>
  <c r="R161" i="5"/>
  <c r="R58" i="5"/>
  <c r="R200" i="6"/>
  <c r="Q264" i="6"/>
  <c r="F284" i="6" s="1"/>
  <c r="P119" i="7"/>
  <c r="F138" i="7" s="1"/>
  <c r="O218" i="5"/>
  <c r="R65" i="5"/>
  <c r="R243" i="6"/>
  <c r="O264" i="6"/>
  <c r="R255" i="6"/>
  <c r="R259" i="6"/>
  <c r="R202" i="6"/>
  <c r="Q6" i="7"/>
  <c r="Q146" i="8"/>
  <c r="Q258" i="4"/>
  <c r="O114" i="8"/>
  <c r="F132" i="8" s="1"/>
  <c r="R101" i="5"/>
  <c r="P70" i="6"/>
  <c r="E89" i="6" s="1"/>
  <c r="P23" i="6"/>
  <c r="E44" i="6" s="1"/>
  <c r="Q145" i="8"/>
  <c r="N69" i="8"/>
  <c r="E87" i="8" s="1"/>
  <c r="O226" i="8"/>
  <c r="B232" i="8" s="1"/>
  <c r="S22" i="9"/>
  <c r="D55" i="9" s="1"/>
  <c r="I55" i="9" s="1"/>
  <c r="I56" i="9" s="1"/>
  <c r="B67" i="9" s="1"/>
  <c r="E20" i="11" s="1"/>
  <c r="O20" i="11" s="1"/>
  <c r="P20" i="11" s="1"/>
  <c r="V5" i="9"/>
  <c r="V22" i="9" s="1"/>
  <c r="G55" i="9" s="1"/>
  <c r="L55" i="9" s="1"/>
  <c r="L56" i="9" s="1"/>
  <c r="R202" i="5"/>
  <c r="O115" i="6"/>
  <c r="R98" i="6"/>
  <c r="P117" i="4"/>
  <c r="F137" i="4" s="1"/>
  <c r="Q253" i="4"/>
  <c r="O151" i="3"/>
  <c r="Q204" i="4"/>
  <c r="N164" i="4"/>
  <c r="R6" i="5"/>
  <c r="N84" i="6"/>
  <c r="B89" i="6" s="1"/>
  <c r="Q143" i="8"/>
  <c r="P53" i="8"/>
  <c r="M69" i="8"/>
  <c r="N5" i="9"/>
  <c r="N22" i="9" s="1"/>
  <c r="G43" i="9" s="1"/>
  <c r="L43" i="9" s="1"/>
  <c r="L44" i="9" s="1"/>
  <c r="K22" i="9"/>
  <c r="D43" i="9" s="1"/>
  <c r="I43" i="9" s="1"/>
  <c r="I44" i="9" s="1"/>
  <c r="B65" i="9" s="1"/>
  <c r="C20" i="11" s="1"/>
  <c r="K20" i="11" s="1"/>
  <c r="L20" i="11" s="1"/>
  <c r="Q265" i="4"/>
  <c r="N216" i="4"/>
  <c r="N177" i="4"/>
  <c r="B184" i="4" s="1"/>
  <c r="J87" i="8" l="1"/>
  <c r="K135" i="6"/>
  <c r="J232" i="8"/>
  <c r="K87" i="8"/>
  <c r="K137" i="4"/>
  <c r="K138" i="4" s="1"/>
  <c r="D305" i="4" s="1"/>
  <c r="Q72" i="4"/>
  <c r="G91" i="4" s="1"/>
  <c r="L91" i="4" s="1"/>
  <c r="L92" i="4" s="1"/>
  <c r="G90" i="5" s="1"/>
  <c r="J129" i="3"/>
  <c r="J130" i="3" s="1"/>
  <c r="C290" i="3" s="1"/>
  <c r="J135" i="5"/>
  <c r="D46" i="4"/>
  <c r="I46" i="4" s="1"/>
  <c r="I47" i="4" s="1"/>
  <c r="D45" i="5" s="1"/>
  <c r="J46" i="4"/>
  <c r="J47" i="4" s="1"/>
  <c r="C303" i="4" s="1"/>
  <c r="J137" i="4"/>
  <c r="J138" i="4" s="1"/>
  <c r="C305" i="4" s="1"/>
  <c r="K129" i="3"/>
  <c r="K130" i="3" s="1"/>
  <c r="J285" i="8"/>
  <c r="J277" i="3"/>
  <c r="J278" i="3" s="1"/>
  <c r="K42" i="8"/>
  <c r="J42" i="8"/>
  <c r="J284" i="6"/>
  <c r="K232" i="8"/>
  <c r="J132" i="8"/>
  <c r="P114" i="8"/>
  <c r="G132" i="8" s="1"/>
  <c r="L132" i="8" s="1"/>
  <c r="K291" i="7"/>
  <c r="J291" i="7"/>
  <c r="K91" i="7"/>
  <c r="J181" i="6"/>
  <c r="K44" i="6"/>
  <c r="J184" i="5"/>
  <c r="R164" i="5"/>
  <c r="G184" i="5" s="1"/>
  <c r="L184" i="5" s="1"/>
  <c r="K232" i="6"/>
  <c r="B293" i="5"/>
  <c r="J293" i="5" s="1"/>
  <c r="K46" i="4"/>
  <c r="K47" i="4" s="1"/>
  <c r="K85" i="3"/>
  <c r="K86" i="3" s="1"/>
  <c r="D289" i="3" s="1"/>
  <c r="J85" i="3"/>
  <c r="J86" i="3" s="1"/>
  <c r="C289" i="3" s="1"/>
  <c r="J173" i="3"/>
  <c r="J174" i="3" s="1"/>
  <c r="C291" i="3" s="1"/>
  <c r="K173" i="3"/>
  <c r="K174" i="3" s="1"/>
  <c r="K277" i="3"/>
  <c r="K278" i="3" s="1"/>
  <c r="D293" i="3" s="1"/>
  <c r="K184" i="4"/>
  <c r="K185" i="4" s="1"/>
  <c r="D306" i="4" s="1"/>
  <c r="K91" i="4"/>
  <c r="K92" i="4" s="1"/>
  <c r="J91" i="4"/>
  <c r="J92" i="4" s="1"/>
  <c r="C304" i="4" s="1"/>
  <c r="I91" i="4"/>
  <c r="I92" i="4" s="1"/>
  <c r="D90" i="5" s="1"/>
  <c r="L46" i="4"/>
  <c r="L47" i="4" s="1"/>
  <c r="J237" i="4"/>
  <c r="J238" i="4" s="1"/>
  <c r="E234" i="6" s="1"/>
  <c r="K237" i="4"/>
  <c r="K238" i="4" s="1"/>
  <c r="R273" i="5"/>
  <c r="G293" i="5" s="1"/>
  <c r="D184" i="5"/>
  <c r="I184" i="5" s="1"/>
  <c r="D237" i="4"/>
  <c r="I237" i="4" s="1"/>
  <c r="I238" i="4" s="1"/>
  <c r="Q216" i="4"/>
  <c r="G237" i="4" s="1"/>
  <c r="L237" i="4" s="1"/>
  <c r="L238" i="4" s="1"/>
  <c r="J44" i="6"/>
  <c r="K89" i="5"/>
  <c r="D184" i="4"/>
  <c r="I184" i="4" s="1"/>
  <c r="I185" i="4" s="1"/>
  <c r="Q164" i="4"/>
  <c r="G184" i="4" s="1"/>
  <c r="L184" i="4" s="1"/>
  <c r="L185" i="4" s="1"/>
  <c r="R264" i="6"/>
  <c r="G284" i="6" s="1"/>
  <c r="D284" i="6"/>
  <c r="I284" i="6" s="1"/>
  <c r="O112" i="3"/>
  <c r="D129" i="3"/>
  <c r="I129" i="3" s="1"/>
  <c r="I130" i="3" s="1"/>
  <c r="J135" i="6"/>
  <c r="J179" i="8"/>
  <c r="K135" i="5"/>
  <c r="A1" i="16"/>
  <c r="B291" i="4"/>
  <c r="K291" i="4" s="1"/>
  <c r="K292" i="4" s="1"/>
  <c r="D308" i="4" s="1"/>
  <c r="R23" i="6"/>
  <c r="G44" i="6" s="1"/>
  <c r="D44" i="6"/>
  <c r="A7" i="16"/>
  <c r="I135" i="5"/>
  <c r="E9" i="11"/>
  <c r="O9" i="11" s="1"/>
  <c r="P9" i="11" s="1"/>
  <c r="E67" i="9"/>
  <c r="K132" i="8"/>
  <c r="K284" i="6"/>
  <c r="K184" i="5"/>
  <c r="Q166" i="7"/>
  <c r="G185" i="7" s="1"/>
  <c r="L185" i="7" s="1"/>
  <c r="D185" i="7"/>
  <c r="I185" i="7" s="1"/>
  <c r="O23" i="3"/>
  <c r="D42" i="3"/>
  <c r="I42" i="3" s="1"/>
  <c r="I43" i="3" s="1"/>
  <c r="D179" i="8"/>
  <c r="I179" i="8" s="1"/>
  <c r="Q160" i="8"/>
  <c r="G179" i="8" s="1"/>
  <c r="L179" i="8" s="1"/>
  <c r="K44" i="7"/>
  <c r="O68" i="3"/>
  <c r="D85" i="3"/>
  <c r="I85" i="3" s="1"/>
  <c r="I86" i="3" s="1"/>
  <c r="D137" i="4"/>
  <c r="I137" i="4" s="1"/>
  <c r="I138" i="4" s="1"/>
  <c r="Q117" i="4"/>
  <c r="G137" i="4" s="1"/>
  <c r="L137" i="4" s="1"/>
  <c r="L138" i="4" s="1"/>
  <c r="J89" i="5"/>
  <c r="D181" i="6"/>
  <c r="R161" i="6"/>
  <c r="G181" i="6" s="1"/>
  <c r="R70" i="6"/>
  <c r="G89" i="6" s="1"/>
  <c r="D89" i="6"/>
  <c r="J44" i="5"/>
  <c r="E66" i="9"/>
  <c r="D9" i="11"/>
  <c r="M9" i="11" s="1"/>
  <c r="N9" i="11" s="1"/>
  <c r="K179" i="8"/>
  <c r="D232" i="6"/>
  <c r="R212" i="6"/>
  <c r="G232" i="6" s="1"/>
  <c r="J91" i="7"/>
  <c r="J185" i="7"/>
  <c r="O203" i="3"/>
  <c r="G221" i="3" s="1"/>
  <c r="K42" i="3"/>
  <c r="K43" i="3" s="1"/>
  <c r="D288" i="3" s="1"/>
  <c r="R115" i="5"/>
  <c r="G135" i="5" s="1"/>
  <c r="E65" i="9"/>
  <c r="C9" i="11"/>
  <c r="K9" i="11" s="1"/>
  <c r="L9" i="11" s="1"/>
  <c r="K44" i="5"/>
  <c r="J44" i="7"/>
  <c r="K181" i="6"/>
  <c r="B221" i="3"/>
  <c r="A6" i="16"/>
  <c r="I49" i="16" s="1"/>
  <c r="R23" i="5"/>
  <c r="G44" i="5" s="1"/>
  <c r="D44" i="5"/>
  <c r="K89" i="6"/>
  <c r="D285" i="8"/>
  <c r="I285" i="8" s="1"/>
  <c r="Q266" i="8"/>
  <c r="G285" i="8" s="1"/>
  <c r="L285" i="8" s="1"/>
  <c r="J232" i="6"/>
  <c r="Q72" i="7"/>
  <c r="G91" i="7" s="1"/>
  <c r="L91" i="7" s="1"/>
  <c r="D91" i="7"/>
  <c r="I91" i="7" s="1"/>
  <c r="K238" i="7"/>
  <c r="K285" i="8"/>
  <c r="D87" i="8"/>
  <c r="P69" i="8"/>
  <c r="G87" i="8" s="1"/>
  <c r="R115" i="6"/>
  <c r="G135" i="6" s="1"/>
  <c r="D135" i="6"/>
  <c r="J89" i="6"/>
  <c r="R218" i="5"/>
  <c r="G239" i="5" s="1"/>
  <c r="D239" i="5"/>
  <c r="B138" i="7"/>
  <c r="I132" i="8"/>
  <c r="J239" i="5"/>
  <c r="Q219" i="7"/>
  <c r="G238" i="7" s="1"/>
  <c r="D238" i="7"/>
  <c r="D232" i="8"/>
  <c r="I232" i="8" s="1"/>
  <c r="Q213" i="8"/>
  <c r="G232" i="8" s="1"/>
  <c r="L232" i="8" s="1"/>
  <c r="K239" i="5"/>
  <c r="D293" i="5"/>
  <c r="J238" i="7"/>
  <c r="D291" i="4"/>
  <c r="Q270" i="4"/>
  <c r="G291" i="4" s="1"/>
  <c r="R70" i="5"/>
  <c r="G89" i="5" s="1"/>
  <c r="D89" i="5"/>
  <c r="O259" i="3"/>
  <c r="G277" i="3" s="1"/>
  <c r="L277" i="3" s="1"/>
  <c r="L278" i="3" s="1"/>
  <c r="D277" i="3"/>
  <c r="I277" i="3" s="1"/>
  <c r="I278" i="3" s="1"/>
  <c r="A2" i="16"/>
  <c r="P23" i="8"/>
  <c r="G42" i="8" s="1"/>
  <c r="D42" i="8"/>
  <c r="Q23" i="7"/>
  <c r="G44" i="7" s="1"/>
  <c r="L44" i="7" s="1"/>
  <c r="D44" i="7"/>
  <c r="I44" i="7" s="1"/>
  <c r="Q119" i="7"/>
  <c r="G138" i="7" s="1"/>
  <c r="D138" i="7"/>
  <c r="O155" i="3"/>
  <c r="D173" i="3"/>
  <c r="I173" i="3" s="1"/>
  <c r="I174" i="3" s="1"/>
  <c r="Q272" i="7"/>
  <c r="G291" i="7" s="1"/>
  <c r="D291" i="7"/>
  <c r="K185" i="7"/>
  <c r="J184" i="4"/>
  <c r="J185" i="4" s="1"/>
  <c r="C306" i="4" s="1"/>
  <c r="J42" i="3"/>
  <c r="J43" i="3" s="1"/>
  <c r="C288" i="3" s="1"/>
  <c r="E136" i="5" l="1"/>
  <c r="E136" i="6"/>
  <c r="J136" i="6" s="1"/>
  <c r="C297" i="6" s="1"/>
  <c r="L291" i="4"/>
  <c r="L292" i="4" s="1"/>
  <c r="G286" i="6" s="1"/>
  <c r="F136" i="5"/>
  <c r="E45" i="5"/>
  <c r="J45" i="5" s="1"/>
  <c r="C306" i="5" s="1"/>
  <c r="F45" i="5"/>
  <c r="K45" i="5" s="1"/>
  <c r="D306" i="5" s="1"/>
  <c r="D303" i="4"/>
  <c r="F90" i="5"/>
  <c r="K90" i="5" s="1"/>
  <c r="D307" i="5" s="1"/>
  <c r="D304" i="4"/>
  <c r="E240" i="5"/>
  <c r="C307" i="4"/>
  <c r="F240" i="5"/>
  <c r="D307" i="4"/>
  <c r="F136" i="6"/>
  <c r="K136" i="6" s="1"/>
  <c r="F139" i="7" s="1"/>
  <c r="D290" i="3"/>
  <c r="F182" i="6"/>
  <c r="K182" i="6" s="1"/>
  <c r="D298" i="6" s="1"/>
  <c r="D291" i="3"/>
  <c r="E285" i="6"/>
  <c r="C293" i="3"/>
  <c r="L284" i="6"/>
  <c r="C4" i="11"/>
  <c r="K4" i="11" s="1"/>
  <c r="L4" i="11" s="1"/>
  <c r="E303" i="4"/>
  <c r="I138" i="7"/>
  <c r="L138" i="7"/>
  <c r="F185" i="5"/>
  <c r="F90" i="6"/>
  <c r="K293" i="5"/>
  <c r="E304" i="4"/>
  <c r="D4" i="11"/>
  <c r="M4" i="11" s="1"/>
  <c r="N4" i="11" s="1"/>
  <c r="B304" i="4"/>
  <c r="D15" i="11" s="1"/>
  <c r="M15" i="11" s="1"/>
  <c r="N15" i="11" s="1"/>
  <c r="B303" i="4"/>
  <c r="C15" i="11" s="1"/>
  <c r="K15" i="11" s="1"/>
  <c r="L15" i="11" s="1"/>
  <c r="E90" i="6"/>
  <c r="E182" i="6"/>
  <c r="J182" i="6" s="1"/>
  <c r="F285" i="6"/>
  <c r="E90" i="5"/>
  <c r="J90" i="5" s="1"/>
  <c r="C307" i="5" s="1"/>
  <c r="G45" i="5"/>
  <c r="L45" i="5" s="1"/>
  <c r="F234" i="6"/>
  <c r="A8" i="16"/>
  <c r="I291" i="4"/>
  <c r="I292" i="4" s="1"/>
  <c r="D294" i="5" s="1"/>
  <c r="G173" i="3"/>
  <c r="L173" i="3" s="1"/>
  <c r="L174" i="3" s="1"/>
  <c r="L42" i="8"/>
  <c r="I135" i="6"/>
  <c r="L135" i="5"/>
  <c r="L181" i="6"/>
  <c r="G85" i="3"/>
  <c r="L85" i="3" s="1"/>
  <c r="L86" i="3" s="1"/>
  <c r="G42" i="3"/>
  <c r="L42" i="3" s="1"/>
  <c r="L43" i="3" s="1"/>
  <c r="C3" i="11" s="1"/>
  <c r="K3" i="11" s="1"/>
  <c r="L3" i="11" s="1"/>
  <c r="B290" i="3"/>
  <c r="E14" i="11" s="1"/>
  <c r="O14" i="11" s="1"/>
  <c r="P14" i="11" s="1"/>
  <c r="D136" i="6"/>
  <c r="I136" i="6" s="1"/>
  <c r="D234" i="6"/>
  <c r="D240" i="5"/>
  <c r="B307" i="4"/>
  <c r="G15" i="11" s="1"/>
  <c r="S15" i="11" s="1"/>
  <c r="T15" i="11" s="1"/>
  <c r="I291" i="7"/>
  <c r="I89" i="5"/>
  <c r="I90" i="5"/>
  <c r="I293" i="5"/>
  <c r="L239" i="5"/>
  <c r="L135" i="6"/>
  <c r="D136" i="5"/>
  <c r="B305" i="4"/>
  <c r="E15" i="11" s="1"/>
  <c r="O15" i="11" s="1"/>
  <c r="P15" i="11" s="1"/>
  <c r="D185" i="5"/>
  <c r="B306" i="4"/>
  <c r="F15" i="11" s="1"/>
  <c r="Q15" i="11" s="1"/>
  <c r="R15" i="11" s="1"/>
  <c r="L291" i="7"/>
  <c r="A12" i="16"/>
  <c r="A3" i="16"/>
  <c r="L90" i="5"/>
  <c r="L89" i="5"/>
  <c r="L293" i="5"/>
  <c r="I238" i="7"/>
  <c r="L87" i="8"/>
  <c r="I44" i="5"/>
  <c r="I45" i="5"/>
  <c r="I232" i="6"/>
  <c r="L89" i="6"/>
  <c r="A11" i="16"/>
  <c r="J49" i="16"/>
  <c r="J50" i="16" s="1"/>
  <c r="J221" i="3"/>
  <c r="J222" i="3" s="1"/>
  <c r="C292" i="3" s="1"/>
  <c r="E293" i="3"/>
  <c r="H3" i="11"/>
  <c r="G285" i="6"/>
  <c r="I239" i="5"/>
  <c r="L222" i="3"/>
  <c r="L221" i="3"/>
  <c r="G136" i="5"/>
  <c r="E4" i="11"/>
  <c r="O4" i="11" s="1"/>
  <c r="P4" i="11" s="1"/>
  <c r="E305" i="4"/>
  <c r="F294" i="5"/>
  <c r="F286" i="6"/>
  <c r="I44" i="6"/>
  <c r="G185" i="5"/>
  <c r="E306" i="4"/>
  <c r="F4" i="11"/>
  <c r="Q4" i="11" s="1"/>
  <c r="R4" i="11" s="1"/>
  <c r="L232" i="6"/>
  <c r="I89" i="6"/>
  <c r="I181" i="6"/>
  <c r="L44" i="6"/>
  <c r="J291" i="4"/>
  <c r="J292" i="4" s="1"/>
  <c r="C308" i="4" s="1"/>
  <c r="G129" i="3"/>
  <c r="L129" i="3" s="1"/>
  <c r="L130" i="3" s="1"/>
  <c r="E45" i="6"/>
  <c r="E185" i="5"/>
  <c r="B291" i="3"/>
  <c r="F14" i="11" s="1"/>
  <c r="Q14" i="11" s="1"/>
  <c r="R14" i="11" s="1"/>
  <c r="D182" i="6"/>
  <c r="I182" i="6" s="1"/>
  <c r="I42" i="8"/>
  <c r="B293" i="3"/>
  <c r="H14" i="11" s="1"/>
  <c r="D285" i="6"/>
  <c r="L238" i="7"/>
  <c r="J138" i="7"/>
  <c r="I87" i="8"/>
  <c r="I221" i="3"/>
  <c r="I222" i="3" s="1"/>
  <c r="L44" i="5"/>
  <c r="F45" i="6"/>
  <c r="B289" i="3"/>
  <c r="D14" i="11" s="1"/>
  <c r="M14" i="11" s="1"/>
  <c r="N14" i="11" s="1"/>
  <c r="D90" i="6"/>
  <c r="D45" i="6"/>
  <c r="B288" i="3"/>
  <c r="C14" i="11" s="1"/>
  <c r="K14" i="11" s="1"/>
  <c r="L14" i="11" s="1"/>
  <c r="K221" i="3"/>
  <c r="K222" i="3" s="1"/>
  <c r="D292" i="3" s="1"/>
  <c r="K138" i="7"/>
  <c r="G240" i="5"/>
  <c r="G234" i="6"/>
  <c r="G4" i="11"/>
  <c r="S4" i="11" s="1"/>
  <c r="T4" i="11" s="1"/>
  <c r="E307" i="4"/>
  <c r="F186" i="5" l="1"/>
  <c r="E137" i="5"/>
  <c r="J136" i="5" s="1"/>
  <c r="C308" i="5" s="1"/>
  <c r="E139" i="7"/>
  <c r="L285" i="6"/>
  <c r="E43" i="8"/>
  <c r="J43" i="8" s="1"/>
  <c r="C297" i="8" s="1"/>
  <c r="F186" i="7"/>
  <c r="F91" i="6"/>
  <c r="K90" i="6" s="1"/>
  <c r="E46" i="6"/>
  <c r="J45" i="6" s="1"/>
  <c r="C295" i="6" s="1"/>
  <c r="E46" i="7"/>
  <c r="F88" i="8"/>
  <c r="K88" i="8" s="1"/>
  <c r="D298" i="8" s="1"/>
  <c r="F46" i="6"/>
  <c r="K45" i="6" s="1"/>
  <c r="F46" i="7"/>
  <c r="F43" i="8"/>
  <c r="K43" i="8" s="1"/>
  <c r="D297" i="8" s="1"/>
  <c r="F93" i="7"/>
  <c r="F137" i="5"/>
  <c r="K136" i="5" s="1"/>
  <c r="D308" i="5" s="1"/>
  <c r="D297" i="6"/>
  <c r="E186" i="7"/>
  <c r="C298" i="6"/>
  <c r="K285" i="6"/>
  <c r="D300" i="6" s="1"/>
  <c r="K185" i="5"/>
  <c r="D286" i="6"/>
  <c r="I285" i="6" s="1"/>
  <c r="D292" i="7" s="1"/>
  <c r="E93" i="7"/>
  <c r="E186" i="5"/>
  <c r="J185" i="5" s="1"/>
  <c r="C309" i="5" s="1"/>
  <c r="A10" i="16"/>
  <c r="E88" i="8"/>
  <c r="J88" i="8" s="1"/>
  <c r="C298" i="8" s="1"/>
  <c r="E91" i="6"/>
  <c r="J90" i="6" s="1"/>
  <c r="B308" i="4"/>
  <c r="H15" i="11" s="1"/>
  <c r="D137" i="5"/>
  <c r="I136" i="5" s="1"/>
  <c r="B297" i="6"/>
  <c r="E17" i="11" s="1"/>
  <c r="O17" i="11" s="1"/>
  <c r="P17" i="11" s="1"/>
  <c r="D139" i="7"/>
  <c r="G294" i="5"/>
  <c r="H4" i="11"/>
  <c r="E308" i="4"/>
  <c r="E288" i="3"/>
  <c r="G45" i="6"/>
  <c r="F233" i="6"/>
  <c r="K233" i="6" s="1"/>
  <c r="D299" i="6" s="1"/>
  <c r="D93" i="7"/>
  <c r="B307" i="5"/>
  <c r="D16" i="11" s="1"/>
  <c r="M16" i="11" s="1"/>
  <c r="N16" i="11" s="1"/>
  <c r="D91" i="6"/>
  <c r="I90" i="6" s="1"/>
  <c r="D88" i="8"/>
  <c r="I88" i="8" s="1"/>
  <c r="B298" i="8" s="1"/>
  <c r="D19" i="11" s="1"/>
  <c r="M19" i="11" s="1"/>
  <c r="N19" i="11" s="1"/>
  <c r="E291" i="3"/>
  <c r="G182" i="6"/>
  <c r="L182" i="6" s="1"/>
  <c r="F3" i="11"/>
  <c r="Q3" i="11" s="1"/>
  <c r="R3" i="11" s="1"/>
  <c r="G46" i="7"/>
  <c r="E306" i="5"/>
  <c r="G46" i="6"/>
  <c r="G43" i="8"/>
  <c r="L43" i="8" s="1"/>
  <c r="C5" i="11"/>
  <c r="K5" i="11" s="1"/>
  <c r="L5" i="11" s="1"/>
  <c r="E286" i="6"/>
  <c r="J285" i="6" s="1"/>
  <c r="C300" i="6" s="1"/>
  <c r="E294" i="5"/>
  <c r="B292" i="3"/>
  <c r="G14" i="11" s="1"/>
  <c r="S14" i="11" s="1"/>
  <c r="T14" i="11" s="1"/>
  <c r="D233" i="6"/>
  <c r="I233" i="6" s="1"/>
  <c r="E292" i="3"/>
  <c r="G233" i="6"/>
  <c r="L233" i="6" s="1"/>
  <c r="G3" i="11"/>
  <c r="S3" i="11" s="1"/>
  <c r="T3" i="11" s="1"/>
  <c r="E233" i="6"/>
  <c r="J233" i="6" s="1"/>
  <c r="C299" i="6" s="1"/>
  <c r="D46" i="7"/>
  <c r="D46" i="6"/>
  <c r="I45" i="6" s="1"/>
  <c r="B306" i="5"/>
  <c r="C16" i="11" s="1"/>
  <c r="K16" i="11" s="1"/>
  <c r="L16" i="11" s="1"/>
  <c r="D43" i="8"/>
  <c r="I43" i="8" s="1"/>
  <c r="B297" i="8" s="1"/>
  <c r="C19" i="11" s="1"/>
  <c r="K19" i="11" s="1"/>
  <c r="L19" i="11" s="1"/>
  <c r="E290" i="3"/>
  <c r="E3" i="11"/>
  <c r="O3" i="11" s="1"/>
  <c r="P3" i="11" s="1"/>
  <c r="G136" i="6"/>
  <c r="L136" i="6" s="1"/>
  <c r="D186" i="7"/>
  <c r="D186" i="5"/>
  <c r="I185" i="5" s="1"/>
  <c r="B298" i="6"/>
  <c r="F17" i="11" s="1"/>
  <c r="Q17" i="11" s="1"/>
  <c r="R17" i="11" s="1"/>
  <c r="G93" i="7"/>
  <c r="G88" i="8"/>
  <c r="L88" i="8" s="1"/>
  <c r="E307" i="5"/>
  <c r="G91" i="6"/>
  <c r="D5" i="11"/>
  <c r="M5" i="11" s="1"/>
  <c r="N5" i="11" s="1"/>
  <c r="E289" i="3"/>
  <c r="G90" i="6"/>
  <c r="D3" i="11"/>
  <c r="M3" i="11" s="1"/>
  <c r="N3" i="11" s="1"/>
  <c r="E133" i="8" l="1"/>
  <c r="J133" i="8" s="1"/>
  <c r="C299" i="8" s="1"/>
  <c r="E140" i="7"/>
  <c r="J139" i="7" s="1"/>
  <c r="C306" i="7" s="1"/>
  <c r="F140" i="7"/>
  <c r="K139" i="7" s="1"/>
  <c r="D306" i="7" s="1"/>
  <c r="F133" i="8"/>
  <c r="K133" i="8" s="1"/>
  <c r="D299" i="8" s="1"/>
  <c r="F45" i="7"/>
  <c r="K45" i="7" s="1"/>
  <c r="D304" i="7" s="1"/>
  <c r="D295" i="6"/>
  <c r="E92" i="7"/>
  <c r="J92" i="7" s="1"/>
  <c r="C305" i="7" s="1"/>
  <c r="C296" i="6"/>
  <c r="F92" i="7"/>
  <c r="K92" i="7" s="1"/>
  <c r="D305" i="7" s="1"/>
  <c r="D296" i="6"/>
  <c r="F180" i="8"/>
  <c r="K180" i="8" s="1"/>
  <c r="D300" i="8" s="1"/>
  <c r="D309" i="5"/>
  <c r="F187" i="7"/>
  <c r="K186" i="7" s="1"/>
  <c r="D307" i="7" s="1"/>
  <c r="F292" i="7"/>
  <c r="F295" i="5"/>
  <c r="K294" i="5" s="1"/>
  <c r="B300" i="6"/>
  <c r="H17" i="11" s="1"/>
  <c r="D295" i="5"/>
  <c r="I294" i="5" s="1"/>
  <c r="D293" i="7" s="1"/>
  <c r="I292" i="7" s="1"/>
  <c r="B309" i="7" s="1"/>
  <c r="H18" i="11" s="1"/>
  <c r="E187" i="7"/>
  <c r="J186" i="7" s="1"/>
  <c r="C307" i="7" s="1"/>
  <c r="E180" i="8"/>
  <c r="J180" i="8" s="1"/>
  <c r="C300" i="8" s="1"/>
  <c r="L90" i="6"/>
  <c r="D6" i="11" s="1"/>
  <c r="M6" i="11" s="1"/>
  <c r="N6" i="11" s="1"/>
  <c r="D45" i="7"/>
  <c r="I45" i="7" s="1"/>
  <c r="B304" i="7" s="1"/>
  <c r="C18" i="11" s="1"/>
  <c r="K18" i="11" s="1"/>
  <c r="L18" i="11" s="1"/>
  <c r="B295" i="6"/>
  <c r="C17" i="11" s="1"/>
  <c r="K17" i="11" s="1"/>
  <c r="L17" i="11" s="1"/>
  <c r="D187" i="7"/>
  <c r="I186" i="7" s="1"/>
  <c r="B307" i="7" s="1"/>
  <c r="F18" i="11" s="1"/>
  <c r="Q18" i="11" s="1"/>
  <c r="R18" i="11" s="1"/>
  <c r="B309" i="5"/>
  <c r="F16" i="11" s="1"/>
  <c r="Q16" i="11" s="1"/>
  <c r="R16" i="11" s="1"/>
  <c r="D180" i="8"/>
  <c r="I180" i="8" s="1"/>
  <c r="B300" i="8" s="1"/>
  <c r="F19" i="11" s="1"/>
  <c r="Q19" i="11" s="1"/>
  <c r="R19" i="11" s="1"/>
  <c r="D92" i="7"/>
  <c r="I92" i="7" s="1"/>
  <c r="B305" i="7" s="1"/>
  <c r="D18" i="11" s="1"/>
  <c r="M18" i="11" s="1"/>
  <c r="N18" i="11" s="1"/>
  <c r="B296" i="6"/>
  <c r="D17" i="11" s="1"/>
  <c r="M17" i="11" s="1"/>
  <c r="N17" i="11" s="1"/>
  <c r="D140" i="7"/>
  <c r="I139" i="7" s="1"/>
  <c r="B306" i="7" s="1"/>
  <c r="E18" i="11" s="1"/>
  <c r="O18" i="11" s="1"/>
  <c r="P18" i="11" s="1"/>
  <c r="B308" i="5"/>
  <c r="E16" i="11" s="1"/>
  <c r="O16" i="11" s="1"/>
  <c r="P16" i="11" s="1"/>
  <c r="D133" i="8"/>
  <c r="I133" i="8" s="1"/>
  <c r="B299" i="8" s="1"/>
  <c r="E19" i="11" s="1"/>
  <c r="O19" i="11" s="1"/>
  <c r="P19" i="11" s="1"/>
  <c r="D239" i="7"/>
  <c r="D241" i="5"/>
  <c r="I240" i="5" s="1"/>
  <c r="B299" i="6"/>
  <c r="G17" i="11" s="1"/>
  <c r="S17" i="11" s="1"/>
  <c r="T17" i="11" s="1"/>
  <c r="E241" i="5"/>
  <c r="J240" i="5" s="1"/>
  <c r="C310" i="5" s="1"/>
  <c r="E239" i="7"/>
  <c r="E292" i="7"/>
  <c r="E295" i="5"/>
  <c r="J294" i="5" s="1"/>
  <c r="C311" i="5" s="1"/>
  <c r="F239" i="7"/>
  <c r="F241" i="5"/>
  <c r="K240" i="5" s="1"/>
  <c r="D310" i="5" s="1"/>
  <c r="L45" i="6"/>
  <c r="G295" i="5"/>
  <c r="L294" i="5" s="1"/>
  <c r="E300" i="6"/>
  <c r="G292" i="7"/>
  <c r="H6" i="11"/>
  <c r="E298" i="8"/>
  <c r="D8" i="11"/>
  <c r="M8" i="11" s="1"/>
  <c r="N8" i="11" s="1"/>
  <c r="G137" i="5"/>
  <c r="L136" i="5" s="1"/>
  <c r="E297" i="6"/>
  <c r="E6" i="11"/>
  <c r="O6" i="11" s="1"/>
  <c r="P6" i="11" s="1"/>
  <c r="G139" i="7"/>
  <c r="C8" i="11"/>
  <c r="K8" i="11" s="1"/>
  <c r="L8" i="11" s="1"/>
  <c r="E297" i="8"/>
  <c r="G186" i="7"/>
  <c r="G186" i="5"/>
  <c r="L185" i="5" s="1"/>
  <c r="E298" i="6"/>
  <c r="F6" i="11"/>
  <c r="Q6" i="11" s="1"/>
  <c r="R6" i="11" s="1"/>
  <c r="G239" i="7"/>
  <c r="E299" i="6"/>
  <c r="G6" i="11"/>
  <c r="S6" i="11" s="1"/>
  <c r="T6" i="11" s="1"/>
  <c r="G241" i="5"/>
  <c r="L240" i="5" s="1"/>
  <c r="E45" i="7"/>
  <c r="J45" i="7" s="1"/>
  <c r="C304" i="7" s="1"/>
  <c r="F286" i="8" l="1"/>
  <c r="K286" i="8" s="1"/>
  <c r="D302" i="8" s="1"/>
  <c r="D311" i="5"/>
  <c r="F293" i="7"/>
  <c r="K292" i="7" s="1"/>
  <c r="D309" i="7" s="1"/>
  <c r="B311" i="5"/>
  <c r="H16" i="11" s="1"/>
  <c r="E296" i="6"/>
  <c r="G92" i="7"/>
  <c r="L92" i="7" s="1"/>
  <c r="D7" i="11" s="1"/>
  <c r="M7" i="11" s="1"/>
  <c r="N7" i="11" s="1"/>
  <c r="D286" i="8"/>
  <c r="I286" i="8" s="1"/>
  <c r="B302" i="8" s="1"/>
  <c r="H19" i="11" s="1"/>
  <c r="G293" i="7"/>
  <c r="L292" i="7" s="1"/>
  <c r="E311" i="5"/>
  <c r="G286" i="8"/>
  <c r="L286" i="8" s="1"/>
  <c r="H5" i="11"/>
  <c r="F240" i="7"/>
  <c r="K239" i="7" s="1"/>
  <c r="D308" i="7" s="1"/>
  <c r="F233" i="8"/>
  <c r="K233" i="8" s="1"/>
  <c r="D301" i="8" s="1"/>
  <c r="E293" i="7"/>
  <c r="J292" i="7" s="1"/>
  <c r="C309" i="7" s="1"/>
  <c r="E286" i="8"/>
  <c r="J286" i="8" s="1"/>
  <c r="C302" i="8" s="1"/>
  <c r="E308" i="5"/>
  <c r="G140" i="7"/>
  <c r="L139" i="7" s="1"/>
  <c r="G133" i="8"/>
  <c r="L133" i="8" s="1"/>
  <c r="E5" i="11"/>
  <c r="O5" i="11" s="1"/>
  <c r="P5" i="11" s="1"/>
  <c r="E240" i="7"/>
  <c r="J239" i="7" s="1"/>
  <c r="C308" i="7" s="1"/>
  <c r="E233" i="8"/>
  <c r="J233" i="8" s="1"/>
  <c r="C301" i="8" s="1"/>
  <c r="G187" i="7"/>
  <c r="L186" i="7" s="1"/>
  <c r="E309" i="5"/>
  <c r="G180" i="8"/>
  <c r="L180" i="8" s="1"/>
  <c r="F5" i="11"/>
  <c r="Q5" i="11" s="1"/>
  <c r="R5" i="11" s="1"/>
  <c r="G45" i="7"/>
  <c r="L45" i="7" s="1"/>
  <c r="E295" i="6"/>
  <c r="C6" i="11"/>
  <c r="K6" i="11" s="1"/>
  <c r="L6" i="11" s="1"/>
  <c r="G240" i="7"/>
  <c r="L239" i="7" s="1"/>
  <c r="E310" i="5"/>
  <c r="G233" i="8"/>
  <c r="L233" i="8" s="1"/>
  <c r="G5" i="11"/>
  <c r="S5" i="11" s="1"/>
  <c r="T5" i="11" s="1"/>
  <c r="D240" i="7"/>
  <c r="I239" i="7" s="1"/>
  <c r="B308" i="7" s="1"/>
  <c r="G18" i="11" s="1"/>
  <c r="S18" i="11" s="1"/>
  <c r="T18" i="11" s="1"/>
  <c r="B310" i="5"/>
  <c r="G16" i="11" s="1"/>
  <c r="S16" i="11" s="1"/>
  <c r="T16" i="11" s="1"/>
  <c r="D233" i="8"/>
  <c r="I233" i="8" s="1"/>
  <c r="B301" i="8" s="1"/>
  <c r="G19" i="11" s="1"/>
  <c r="S19" i="11" s="1"/>
  <c r="T19" i="11" s="1"/>
  <c r="E305" i="7" l="1"/>
  <c r="E308" i="7"/>
  <c r="G7" i="11"/>
  <c r="S7" i="11" s="1"/>
  <c r="T7" i="11" s="1"/>
  <c r="E307" i="7"/>
  <c r="F7" i="11"/>
  <c r="Q7" i="11" s="1"/>
  <c r="R7" i="11" s="1"/>
  <c r="E301" i="8"/>
  <c r="G8" i="11"/>
  <c r="S8" i="11" s="1"/>
  <c r="T8" i="11" s="1"/>
  <c r="E299" i="8"/>
  <c r="E8" i="11"/>
  <c r="O8" i="11" s="1"/>
  <c r="P8" i="11" s="1"/>
  <c r="E302" i="8"/>
  <c r="H8" i="11"/>
  <c r="E304" i="7"/>
  <c r="C7" i="11"/>
  <c r="K7" i="11" s="1"/>
  <c r="L7" i="11" s="1"/>
  <c r="E306" i="7"/>
  <c r="E7" i="11"/>
  <c r="O7" i="11" s="1"/>
  <c r="P7" i="11" s="1"/>
  <c r="E300" i="8"/>
  <c r="F8" i="11"/>
  <c r="Q8" i="11" s="1"/>
  <c r="R8" i="11" s="1"/>
  <c r="E309" i="7"/>
  <c r="H7" i="11"/>
</calcChain>
</file>

<file path=xl/comments1.xml><?xml version="1.0" encoding="utf-8"?>
<comments xmlns="http://schemas.openxmlformats.org/spreadsheetml/2006/main">
  <authors>
    <author>Jingjing Zhu</author>
  </authors>
  <commentList>
    <comment ref="B9" authorId="0">
      <text>
        <r>
          <rPr>
            <b/>
            <sz val="9"/>
            <color indexed="81"/>
            <rFont val="Tahoma"/>
            <family val="2"/>
          </rPr>
          <t>Jingjing Zhu:</t>
        </r>
        <r>
          <rPr>
            <sz val="9"/>
            <color indexed="81"/>
            <rFont val="Tahoma"/>
            <family val="2"/>
          </rPr>
          <t xml:space="preserve">
review后由原来的13.58改为12.20</t>
        </r>
      </text>
    </comment>
    <comment ref="D15" authorId="0">
      <text>
        <r>
          <rPr>
            <b/>
            <sz val="9"/>
            <color indexed="81"/>
            <rFont val="Tahoma"/>
            <family val="2"/>
          </rPr>
          <t>Jingjing Zhu:</t>
        </r>
        <r>
          <rPr>
            <sz val="9"/>
            <color indexed="81"/>
            <rFont val="Tahoma"/>
            <family val="2"/>
          </rPr>
          <t xml:space="preserve">
在能源年鉴2010及以前该值为46055，能源年鉴2011及2012为45998</t>
        </r>
      </text>
    </comment>
  </commentList>
</comments>
</file>

<file path=xl/comments2.xml><?xml version="1.0" encoding="utf-8"?>
<comments xmlns="http://schemas.openxmlformats.org/spreadsheetml/2006/main">
  <authors>
    <author>Jingjing Zhu</author>
    <author>Shu.Yang</author>
    <author>ranping.song</author>
    <author>summer</author>
  </authors>
  <commentList>
    <comment ref="B29" authorId="0">
      <text>
        <r>
          <rPr>
            <b/>
            <sz val="9"/>
            <color indexed="81"/>
            <rFont val="Tahoma"/>
            <family val="2"/>
          </rPr>
          <t>Jingjing Zhu:</t>
        </r>
        <r>
          <rPr>
            <sz val="9"/>
            <color indexed="81"/>
            <rFont val="Tahoma"/>
            <family val="2"/>
          </rPr>
          <t xml:space="preserve">
采用电力年鉴2008中2007年全国各省（市、自治区）发电量的2006年数据
电力年鉴2007中无上述数据，仅有国家电网公司经营区域发电量，分别为961.84,400.
48,629.82
发改委基准线排放因子计算表采用的数据是962.82,385.76,629.64
</t>
        </r>
      </text>
    </comment>
    <comment ref="D29" authorId="1">
      <text>
        <r>
          <rPr>
            <b/>
            <sz val="8"/>
            <color indexed="81"/>
            <rFont val="Tahoma"/>
            <family val="2"/>
          </rPr>
          <t>Jingjing</t>
        </r>
        <r>
          <rPr>
            <sz val="8"/>
            <color indexed="81"/>
            <rFont val="Tahoma"/>
            <family val="2"/>
          </rPr>
          <t>：
火电的厂用电率一般比总的厂用电率高，故新版本使用2010《电力工业统计资料汇编》中的“2005年-2010年发电技术经济指标”</t>
        </r>
      </text>
    </comment>
    <comment ref="H29" authorId="1">
      <text>
        <r>
          <rPr>
            <b/>
            <sz val="8"/>
            <color indexed="81"/>
            <rFont val="Tahoma"/>
            <family val="2"/>
          </rPr>
          <t>Shu.Yang:</t>
        </r>
        <r>
          <rPr>
            <sz val="8"/>
            <color indexed="81"/>
            <rFont val="Tahoma"/>
            <family val="2"/>
          </rPr>
          <t xml:space="preserve">
</t>
        </r>
        <r>
          <rPr>
            <sz val="8"/>
            <color indexed="81"/>
            <rFont val="宋体"/>
            <family val="3"/>
            <charset val="134"/>
          </rPr>
          <t>来源：《中国电力年鉴</t>
        </r>
        <r>
          <rPr>
            <sz val="8"/>
            <color indexed="81"/>
            <rFont val="Tahoma"/>
            <family val="2"/>
          </rPr>
          <t>2008</t>
        </r>
        <r>
          <rPr>
            <sz val="8"/>
            <color indexed="81"/>
            <rFont val="宋体"/>
            <family val="3"/>
            <charset val="134"/>
          </rPr>
          <t>》因缺少</t>
        </r>
        <r>
          <rPr>
            <sz val="8"/>
            <color indexed="81"/>
            <rFont val="Tahoma"/>
            <family val="2"/>
          </rPr>
          <t>2006</t>
        </r>
        <r>
          <rPr>
            <sz val="8"/>
            <color indexed="81"/>
            <rFont val="宋体"/>
            <family val="3"/>
            <charset val="134"/>
          </rPr>
          <t>年值，使用</t>
        </r>
        <r>
          <rPr>
            <sz val="8"/>
            <color indexed="81"/>
            <rFont val="Tahoma"/>
            <family val="2"/>
          </rPr>
          <t>2007</t>
        </r>
        <r>
          <rPr>
            <sz val="8"/>
            <color indexed="81"/>
            <rFont val="宋体"/>
            <family val="3"/>
            <charset val="134"/>
          </rPr>
          <t>年值。</t>
        </r>
        <r>
          <rPr>
            <sz val="8"/>
            <color indexed="81"/>
            <rFont val="Tahoma"/>
            <family val="2"/>
          </rPr>
          <t>China Electricity Yearbook 2008</t>
        </r>
        <r>
          <rPr>
            <sz val="8"/>
            <color indexed="81"/>
            <rFont val="宋体"/>
            <family val="3"/>
            <charset val="134"/>
          </rPr>
          <t>。</t>
        </r>
        <r>
          <rPr>
            <sz val="8"/>
            <color indexed="81"/>
            <rFont val="Tahoma"/>
            <family val="2"/>
          </rPr>
          <t>Use the value in 2007 because it's not available in 2006.</t>
        </r>
      </text>
    </comment>
    <comment ref="H31" authorId="2">
      <text>
        <r>
          <rPr>
            <b/>
            <sz val="8"/>
            <color indexed="81"/>
            <rFont val="Tahoma"/>
            <family val="2"/>
          </rPr>
          <t>ranping.song:</t>
        </r>
        <r>
          <rPr>
            <sz val="8"/>
            <color indexed="81"/>
            <rFont val="Tahoma"/>
            <family val="2"/>
          </rPr>
          <t xml:space="preserve">
所有省市用07年值
</t>
        </r>
      </text>
    </comment>
    <comment ref="L31" authorId="3">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L76" authorId="3">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L120" authorId="3">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L164" authorId="3">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L212" authorId="3">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L268" authorId="3">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List>
</comments>
</file>

<file path=xl/comments3.xml><?xml version="1.0" encoding="utf-8"?>
<comments xmlns="http://schemas.openxmlformats.org/spreadsheetml/2006/main">
  <authors>
    <author>Shu.Yang</author>
    <author>summer</author>
    <author>ranping.song</author>
  </authors>
  <commentList>
    <comment ref="B30" authorId="0">
      <text>
        <r>
          <rPr>
            <b/>
            <sz val="8"/>
            <color indexed="81"/>
            <rFont val="Tahoma"/>
            <family val="2"/>
          </rPr>
          <t>Shu.Yang:</t>
        </r>
        <r>
          <rPr>
            <sz val="8"/>
            <color indexed="81"/>
            <rFont val="Tahoma"/>
            <family val="2"/>
          </rPr>
          <t xml:space="preserve">
来源：《中国电力年鉴2008》China Electricity Yearbook 2008</t>
        </r>
      </text>
    </comment>
    <comment ref="D30" authorId="0">
      <text>
        <r>
          <rPr>
            <b/>
            <sz val="8"/>
            <color indexed="81"/>
            <rFont val="Tahoma"/>
            <family val="2"/>
          </rPr>
          <t>Jingjing：</t>
        </r>
        <r>
          <rPr>
            <sz val="8"/>
            <color indexed="81"/>
            <rFont val="Tahoma"/>
            <family val="2"/>
          </rPr>
          <t xml:space="preserve">
火电的厂用电率一般比总的厂用电率高，故新版本使用2010《电力工业统计资料汇编》中的“2005年-2010年发电技术经济指标”</t>
        </r>
      </text>
    </comment>
    <comment ref="F30" authorId="0">
      <text>
        <r>
          <rPr>
            <b/>
            <sz val="8"/>
            <color indexed="81"/>
            <rFont val="Tahoma"/>
            <family val="2"/>
          </rPr>
          <t>Shu.Yang:</t>
        </r>
        <r>
          <rPr>
            <sz val="8"/>
            <color indexed="81"/>
            <rFont val="Tahoma"/>
            <family val="2"/>
          </rPr>
          <t xml:space="preserve">
来源：《中国电力年鉴2008》China Electricity Yearbook 2008</t>
        </r>
      </text>
    </comment>
    <comment ref="H30" authorId="0">
      <text>
        <r>
          <rPr>
            <b/>
            <sz val="8"/>
            <color indexed="81"/>
            <rFont val="Tahoma"/>
            <family val="2"/>
          </rPr>
          <t>Shu.Yang:</t>
        </r>
        <r>
          <rPr>
            <sz val="8"/>
            <color indexed="81"/>
            <rFont val="Tahoma"/>
            <family val="2"/>
          </rPr>
          <t xml:space="preserve">
来源：《中国电力年鉴2008》因缺少2006年值，使用2007年值。China Electricity Yearbook 2008。Use the value in 2007 because it's not available in 2006.</t>
        </r>
      </text>
    </comment>
    <comment ref="J30" authorId="0">
      <text>
        <r>
          <rPr>
            <b/>
            <sz val="8"/>
            <color indexed="81"/>
            <rFont val="Tahoma"/>
            <family val="2"/>
          </rPr>
          <t>Shu.Yang:</t>
        </r>
        <r>
          <rPr>
            <sz val="8"/>
            <color indexed="81"/>
            <rFont val="Tahoma"/>
            <family val="2"/>
          </rPr>
          <t xml:space="preserve">
来源：《中国电力年鉴2008》China Electricity Yearbook 2008</t>
        </r>
      </text>
    </comment>
    <comment ref="L30" authorId="0">
      <text>
        <r>
          <rPr>
            <b/>
            <sz val="8"/>
            <color indexed="81"/>
            <rFont val="Tahoma"/>
            <family val="2"/>
          </rPr>
          <t>Shu.Yang:</t>
        </r>
        <r>
          <rPr>
            <sz val="8"/>
            <color indexed="81"/>
            <rFont val="Tahoma"/>
            <family val="2"/>
          </rPr>
          <t xml:space="preserve">
来源：《中国电力年鉴2008》China Electricity Yearbook 2008</t>
        </r>
      </text>
    </comment>
    <comment ref="K33"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D35" authorId="2">
      <text>
        <r>
          <rPr>
            <b/>
            <sz val="8"/>
            <color indexed="81"/>
            <rFont val="Tahoma"/>
            <family val="2"/>
          </rPr>
          <t>ranping.song:</t>
        </r>
        <r>
          <rPr>
            <sz val="8"/>
            <color indexed="81"/>
            <rFont val="Tahoma"/>
            <family val="2"/>
          </rPr>
          <t xml:space="preserve">
缺2006\2007年值。取2008年值。Missing 2006 and 2007 data, use 2008 value.
</t>
        </r>
      </text>
    </comment>
    <comment ref="H35" authorId="2">
      <text>
        <r>
          <rPr>
            <b/>
            <sz val="8"/>
            <color indexed="81"/>
            <rFont val="Tahoma"/>
            <family val="2"/>
          </rPr>
          <t>ranping.song:</t>
        </r>
        <r>
          <rPr>
            <sz val="8"/>
            <color indexed="81"/>
            <rFont val="Tahoma"/>
            <family val="2"/>
          </rPr>
          <t xml:space="preserve">
</t>
        </r>
        <r>
          <rPr>
            <sz val="8"/>
            <color indexed="81"/>
            <rFont val="宋体"/>
            <family val="3"/>
            <charset val="134"/>
          </rPr>
          <t>缺</t>
        </r>
        <r>
          <rPr>
            <sz val="8"/>
            <color indexed="81"/>
            <rFont val="Tahoma"/>
            <family val="2"/>
          </rPr>
          <t>2006</t>
        </r>
        <r>
          <rPr>
            <sz val="8"/>
            <color indexed="81"/>
            <rFont val="宋体"/>
            <family val="3"/>
            <charset val="134"/>
          </rPr>
          <t>、</t>
        </r>
        <r>
          <rPr>
            <sz val="8"/>
            <color indexed="81"/>
            <rFont val="Tahoma"/>
            <family val="2"/>
          </rPr>
          <t>2007</t>
        </r>
        <r>
          <rPr>
            <sz val="8"/>
            <color indexed="81"/>
            <rFont val="宋体"/>
            <family val="3"/>
            <charset val="134"/>
          </rPr>
          <t>值，取</t>
        </r>
        <r>
          <rPr>
            <sz val="8"/>
            <color indexed="81"/>
            <rFont val="Tahoma"/>
            <family val="2"/>
          </rPr>
          <t>2008</t>
        </r>
        <r>
          <rPr>
            <sz val="8"/>
            <color indexed="81"/>
            <rFont val="宋体"/>
            <family val="3"/>
            <charset val="134"/>
          </rPr>
          <t>值。</t>
        </r>
        <r>
          <rPr>
            <sz val="8"/>
            <color indexed="81"/>
            <rFont val="Tahoma"/>
            <family val="2"/>
          </rPr>
          <t xml:space="preserve"> Missing 2007 value, use 2008.</t>
        </r>
      </text>
    </comment>
    <comment ref="K81"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D83" authorId="2">
      <text>
        <r>
          <rPr>
            <b/>
            <sz val="8"/>
            <color indexed="81"/>
            <rFont val="Tahoma"/>
            <family val="2"/>
          </rPr>
          <t>ranping.song:</t>
        </r>
        <r>
          <rPr>
            <sz val="8"/>
            <color indexed="81"/>
            <rFont val="Tahoma"/>
            <family val="2"/>
          </rPr>
          <t xml:space="preserve">
缺2007年值，取08年值。Missing 2007 data, use 2008 value.
</t>
        </r>
      </text>
    </comment>
    <comment ref="H83" authorId="2">
      <text>
        <r>
          <rPr>
            <b/>
            <sz val="8"/>
            <color indexed="81"/>
            <rFont val="Tahoma"/>
            <family val="2"/>
          </rPr>
          <t>ranping.song:</t>
        </r>
        <r>
          <rPr>
            <sz val="8"/>
            <color indexed="81"/>
            <rFont val="Tahoma"/>
            <family val="2"/>
          </rPr>
          <t xml:space="preserve">
缺2007值，取2008值。Missing 2007 value, use 2008.</t>
        </r>
      </text>
    </comment>
    <comment ref="K126"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D129" authorId="2">
      <text>
        <r>
          <rPr>
            <b/>
            <sz val="8"/>
            <color indexed="81"/>
            <rFont val="Tahoma"/>
            <family val="2"/>
          </rPr>
          <t>ranping.song:</t>
        </r>
        <r>
          <rPr>
            <sz val="8"/>
            <color indexed="81"/>
            <rFont val="Tahoma"/>
            <family val="2"/>
          </rPr>
          <t xml:space="preserve">
缺2008年值，取07年值。Missing 2008 value, use 2007 value.
</t>
        </r>
      </text>
    </comment>
    <comment ref="H129" authorId="2">
      <text>
        <r>
          <rPr>
            <b/>
            <sz val="8"/>
            <color indexed="81"/>
            <rFont val="Tahoma"/>
            <family val="2"/>
          </rPr>
          <t>ranping.song:</t>
        </r>
        <r>
          <rPr>
            <sz val="8"/>
            <color indexed="81"/>
            <rFont val="Tahoma"/>
            <family val="2"/>
          </rPr>
          <t xml:space="preserve">
缺2008年值，取2007年值。Missing 2008 value, use 2007 value.
</t>
        </r>
      </text>
    </comment>
    <comment ref="K173"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K226"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D228" authorId="1">
      <text>
        <r>
          <rPr>
            <b/>
            <sz val="9"/>
            <color indexed="81"/>
            <rFont val="Tahoma"/>
            <family val="2"/>
          </rPr>
          <t>summer:</t>
        </r>
        <r>
          <rPr>
            <sz val="9"/>
            <color indexed="81"/>
            <rFont val="Tahoma"/>
            <family val="2"/>
          </rPr>
          <t xml:space="preserve">
</t>
        </r>
        <r>
          <rPr>
            <sz val="9"/>
            <color indexed="81"/>
            <rFont val="宋体"/>
            <family val="3"/>
            <charset val="134"/>
          </rPr>
          <t>缺</t>
        </r>
        <r>
          <rPr>
            <sz val="9"/>
            <color indexed="81"/>
            <rFont val="Tahoma"/>
            <family val="2"/>
          </rPr>
          <t>2010</t>
        </r>
        <r>
          <rPr>
            <sz val="9"/>
            <color indexed="81"/>
            <rFont val="宋体"/>
            <family val="3"/>
            <charset val="134"/>
          </rPr>
          <t>年值，取</t>
        </r>
        <r>
          <rPr>
            <sz val="9"/>
            <color indexed="81"/>
            <rFont val="Tahoma"/>
            <family val="2"/>
          </rPr>
          <t>2009</t>
        </r>
        <r>
          <rPr>
            <sz val="9"/>
            <color indexed="81"/>
            <rFont val="宋体"/>
            <family val="3"/>
            <charset val="134"/>
          </rPr>
          <t>年值。</t>
        </r>
      </text>
    </comment>
    <comment ref="H228" authorId="1">
      <text>
        <r>
          <rPr>
            <b/>
            <sz val="9"/>
            <color indexed="81"/>
            <rFont val="Tahoma"/>
            <family val="2"/>
          </rPr>
          <t>summer:</t>
        </r>
        <r>
          <rPr>
            <sz val="9"/>
            <color indexed="81"/>
            <rFont val="Tahoma"/>
            <family val="2"/>
          </rPr>
          <t xml:space="preserve">
</t>
        </r>
        <r>
          <rPr>
            <sz val="9"/>
            <color indexed="81"/>
            <rFont val="宋体"/>
            <family val="3"/>
            <charset val="134"/>
          </rPr>
          <t>缺</t>
        </r>
        <r>
          <rPr>
            <sz val="9"/>
            <color indexed="81"/>
            <rFont val="Tahoma"/>
            <family val="2"/>
          </rPr>
          <t>2010</t>
        </r>
        <r>
          <rPr>
            <sz val="9"/>
            <color indexed="81"/>
            <rFont val="宋体"/>
            <family val="3"/>
            <charset val="134"/>
          </rPr>
          <t>年值，取</t>
        </r>
        <r>
          <rPr>
            <sz val="9"/>
            <color indexed="81"/>
            <rFont val="Tahoma"/>
            <family val="2"/>
          </rPr>
          <t>2009</t>
        </r>
        <r>
          <rPr>
            <sz val="9"/>
            <color indexed="81"/>
            <rFont val="宋体"/>
            <family val="3"/>
            <charset val="134"/>
          </rPr>
          <t>年。</t>
        </r>
      </text>
    </comment>
    <comment ref="K280"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D282" authorId="1">
      <text>
        <r>
          <rPr>
            <b/>
            <sz val="9"/>
            <color indexed="81"/>
            <rFont val="Tahoma"/>
            <family val="2"/>
          </rPr>
          <t>JZ:</t>
        </r>
        <r>
          <rPr>
            <sz val="9"/>
            <color indexed="81"/>
            <rFont val="Tahoma"/>
            <family val="2"/>
          </rPr>
          <t xml:space="preserve">
</t>
        </r>
        <r>
          <rPr>
            <sz val="9"/>
            <color indexed="81"/>
            <rFont val="宋体"/>
            <family val="3"/>
            <charset val="134"/>
          </rPr>
          <t>缺</t>
        </r>
        <r>
          <rPr>
            <sz val="9"/>
            <color indexed="81"/>
            <rFont val="Tahoma"/>
            <family val="2"/>
          </rPr>
          <t>2011</t>
        </r>
        <r>
          <rPr>
            <sz val="9"/>
            <color indexed="81"/>
            <rFont val="宋体"/>
            <family val="3"/>
            <charset val="134"/>
          </rPr>
          <t>年值，取</t>
        </r>
        <r>
          <rPr>
            <sz val="9"/>
            <color indexed="81"/>
            <rFont val="Tahoma"/>
            <family val="2"/>
          </rPr>
          <t>2009</t>
        </r>
        <r>
          <rPr>
            <sz val="9"/>
            <color indexed="81"/>
            <rFont val="宋体"/>
            <family val="3"/>
            <charset val="134"/>
          </rPr>
          <t>年值。</t>
        </r>
      </text>
    </comment>
    <comment ref="H282" authorId="1">
      <text>
        <r>
          <rPr>
            <b/>
            <sz val="9"/>
            <color indexed="81"/>
            <rFont val="Tahoma"/>
            <family val="2"/>
          </rPr>
          <t>JZ:</t>
        </r>
        <r>
          <rPr>
            <sz val="9"/>
            <color indexed="81"/>
            <rFont val="Tahoma"/>
            <family val="2"/>
          </rPr>
          <t xml:space="preserve">
</t>
        </r>
        <r>
          <rPr>
            <sz val="9"/>
            <color indexed="81"/>
            <rFont val="宋体"/>
            <family val="3"/>
            <charset val="134"/>
          </rPr>
          <t>缺</t>
        </r>
        <r>
          <rPr>
            <sz val="9"/>
            <color indexed="81"/>
            <rFont val="Tahoma"/>
            <family val="2"/>
          </rPr>
          <t>2011</t>
        </r>
        <r>
          <rPr>
            <sz val="9"/>
            <color indexed="81"/>
            <rFont val="宋体"/>
            <family val="3"/>
            <charset val="134"/>
          </rPr>
          <t>年值，取</t>
        </r>
        <r>
          <rPr>
            <sz val="9"/>
            <color indexed="81"/>
            <rFont val="Tahoma"/>
            <family val="2"/>
          </rPr>
          <t>2009</t>
        </r>
        <r>
          <rPr>
            <sz val="9"/>
            <color indexed="81"/>
            <rFont val="宋体"/>
            <family val="3"/>
            <charset val="134"/>
          </rPr>
          <t>年。</t>
        </r>
      </text>
    </comment>
  </commentList>
</comments>
</file>

<file path=xl/comments4.xml><?xml version="1.0" encoding="utf-8"?>
<comments xmlns="http://schemas.openxmlformats.org/spreadsheetml/2006/main">
  <authors>
    <author>Shu.Yang</author>
    <author>summer</author>
    <author>Jingjing Zhu</author>
    <author>ranping.song</author>
  </authors>
  <commentList>
    <comment ref="H21" authorId="0">
      <text>
        <r>
          <rPr>
            <b/>
            <sz val="8"/>
            <color indexed="81"/>
            <rFont val="Tahoma"/>
            <family val="2"/>
          </rPr>
          <t>Shu.Yang:</t>
        </r>
        <r>
          <rPr>
            <sz val="8"/>
            <color indexed="81"/>
            <rFont val="Tahoma"/>
            <family val="2"/>
          </rPr>
          <t xml:space="preserve">
shown as "+ 0.01" rather than "- 0.01"
</t>
        </r>
      </text>
    </comment>
    <comment ref="B29" authorId="0">
      <text>
        <r>
          <rPr>
            <b/>
            <sz val="8"/>
            <color indexed="81"/>
            <rFont val="Tahoma"/>
            <family val="2"/>
          </rPr>
          <t>Shu.Yang:</t>
        </r>
        <r>
          <rPr>
            <sz val="8"/>
            <color indexed="81"/>
            <rFont val="Tahoma"/>
            <family val="2"/>
          </rPr>
          <t xml:space="preserve">
来源：《中国电力年鉴2008》China Electricity Yearbook 2008</t>
        </r>
      </text>
    </comment>
    <comment ref="D29" authorId="0">
      <text>
        <r>
          <rPr>
            <b/>
            <sz val="8"/>
            <color indexed="81"/>
            <rFont val="Tahoma"/>
            <family val="2"/>
          </rPr>
          <t>Shu.Yang:</t>
        </r>
        <r>
          <rPr>
            <sz val="8"/>
            <color indexed="81"/>
            <rFont val="Tahoma"/>
            <family val="2"/>
          </rPr>
          <t xml:space="preserve">
原版本来源：发改委2010年CDM OM的计算文件引用《中国电力年鉴2007》，所有省市只有一个值，不分电厂种类。2010 NDRC CDM OM Calculation Methodology cited "China Electricity Yearbook 2007." All provinces (cities) available. It is a single value across different types of power plants.
J：
火电的厂用电率一般比总的厂用电率高，故新版本使用2010《电力工业统计资料汇编》中的“2005年-2010年发电技术经济指标”</t>
        </r>
      </text>
    </comment>
    <comment ref="F29" authorId="0">
      <text>
        <r>
          <rPr>
            <b/>
            <sz val="8"/>
            <color indexed="81"/>
            <rFont val="Tahoma"/>
            <family val="2"/>
          </rPr>
          <t>Shu.Yang:</t>
        </r>
        <r>
          <rPr>
            <sz val="8"/>
            <color indexed="81"/>
            <rFont val="Tahoma"/>
            <family val="2"/>
          </rPr>
          <t xml:space="preserve">
来源：《中国电力年鉴2008》China Electricity Yearbook 2008</t>
        </r>
      </text>
    </comment>
    <comment ref="H29" authorId="0">
      <text>
        <r>
          <rPr>
            <b/>
            <sz val="8"/>
            <color indexed="81"/>
            <rFont val="Tahoma"/>
            <family val="2"/>
          </rPr>
          <t>Shu.Yang:</t>
        </r>
        <r>
          <rPr>
            <sz val="8"/>
            <color indexed="81"/>
            <rFont val="Tahoma"/>
            <family val="2"/>
          </rPr>
          <t xml:space="preserve">
来源：《中国电力年鉴2008》因缺少2006年值，使用2007年值。China Electricity Yearbook 2008。Use the value in 2007 because it's not available in 2006.</t>
        </r>
      </text>
    </comment>
    <comment ref="J29" authorId="0">
      <text>
        <r>
          <rPr>
            <b/>
            <sz val="8"/>
            <color indexed="81"/>
            <rFont val="Tahoma"/>
            <family val="2"/>
          </rPr>
          <t>Shu.Yang:</t>
        </r>
        <r>
          <rPr>
            <sz val="8"/>
            <color indexed="81"/>
            <rFont val="Tahoma"/>
            <family val="2"/>
          </rPr>
          <t xml:space="preserve">
来源：《中国电力年鉴2008》China Electricity Yearbook 2008</t>
        </r>
      </text>
    </comment>
    <comment ref="L29" authorId="0">
      <text>
        <r>
          <rPr>
            <b/>
            <sz val="8"/>
            <color indexed="81"/>
            <rFont val="Tahoma"/>
            <family val="2"/>
          </rPr>
          <t>Shu.Yang:</t>
        </r>
        <r>
          <rPr>
            <sz val="8"/>
            <color indexed="81"/>
            <rFont val="Tahoma"/>
            <family val="2"/>
          </rPr>
          <t xml:space="preserve">
来源：《中国电力年鉴2008》China Electricity Yearbook 2008</t>
        </r>
      </text>
    </comment>
    <comment ref="J80" authorId="1">
      <text>
        <r>
          <rPr>
            <b/>
            <sz val="9"/>
            <color indexed="81"/>
            <rFont val="Tahoma"/>
            <family val="2"/>
          </rPr>
          <t>summer:</t>
        </r>
        <r>
          <rPr>
            <sz val="9"/>
            <color indexed="81"/>
            <rFont val="Tahoma"/>
            <family val="2"/>
          </rPr>
          <t xml:space="preserve">
</t>
        </r>
        <r>
          <rPr>
            <sz val="9"/>
            <color indexed="81"/>
            <rFont val="宋体"/>
            <family val="3"/>
            <charset val="134"/>
          </rPr>
          <t>来源：《中国电力年鉴</t>
        </r>
        <r>
          <rPr>
            <sz val="9"/>
            <color indexed="81"/>
            <rFont val="Tahoma"/>
            <family val="2"/>
          </rPr>
          <t>2009</t>
        </r>
        <r>
          <rPr>
            <sz val="9"/>
            <color indexed="81"/>
            <rFont val="宋体"/>
            <family val="3"/>
            <charset val="134"/>
          </rPr>
          <t>》</t>
        </r>
        <r>
          <rPr>
            <sz val="9"/>
            <color indexed="81"/>
            <rFont val="Tahoma"/>
            <family val="2"/>
          </rPr>
          <t>China Electricity Yearbook 2009</t>
        </r>
      </text>
    </comment>
    <comment ref="K80"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H101" authorId="0">
      <text>
        <r>
          <rPr>
            <b/>
            <sz val="8"/>
            <color indexed="81"/>
            <rFont val="Tahoma"/>
            <family val="2"/>
          </rPr>
          <t>Shu.Yang:</t>
        </r>
        <r>
          <rPr>
            <sz val="8"/>
            <color indexed="81"/>
            <rFont val="Tahoma"/>
            <family val="2"/>
          </rPr>
          <t xml:space="preserve">
shown as "+0.01" rather than "-0.01"</t>
        </r>
      </text>
    </comment>
    <comment ref="H103" authorId="0">
      <text>
        <r>
          <rPr>
            <b/>
            <sz val="8"/>
            <color indexed="81"/>
            <rFont val="Tahoma"/>
            <family val="2"/>
          </rPr>
          <t>Shu.Yang:</t>
        </r>
        <r>
          <rPr>
            <sz val="8"/>
            <color indexed="81"/>
            <rFont val="Tahoma"/>
            <family val="2"/>
          </rPr>
          <t xml:space="preserve">
shown as "+0.01" rather than "-0.01"</t>
        </r>
      </text>
    </comment>
    <comment ref="H104" authorId="0">
      <text>
        <r>
          <rPr>
            <b/>
            <sz val="8"/>
            <color indexed="81"/>
            <rFont val="Tahoma"/>
            <family val="2"/>
          </rPr>
          <t>Shu.Yang:</t>
        </r>
        <r>
          <rPr>
            <sz val="8"/>
            <color indexed="81"/>
            <rFont val="Tahoma"/>
            <family val="2"/>
          </rPr>
          <t xml:space="preserve">
shown as "+0.01" rather than "-0.01"</t>
        </r>
      </text>
    </comment>
    <comment ref="H110" authorId="0">
      <text>
        <r>
          <rPr>
            <b/>
            <sz val="8"/>
            <color indexed="81"/>
            <rFont val="Tahoma"/>
            <family val="2"/>
          </rPr>
          <t>Shu.Yang:</t>
        </r>
        <r>
          <rPr>
            <sz val="8"/>
            <color indexed="81"/>
            <rFont val="Tahoma"/>
            <family val="2"/>
          </rPr>
          <t xml:space="preserve">
shown as "+0.01" rather than "-0.01"</t>
        </r>
      </text>
    </comment>
    <comment ref="H113" authorId="2">
      <text>
        <r>
          <rPr>
            <b/>
            <sz val="9"/>
            <color indexed="81"/>
            <rFont val="Tahoma"/>
            <family val="2"/>
          </rPr>
          <t>Jingjing Zhu:</t>
        </r>
        <r>
          <rPr>
            <sz val="9"/>
            <color indexed="81"/>
            <rFont val="Tahoma"/>
            <family val="2"/>
          </rPr>
          <t xml:space="preserve">
shown as "+0.01" </t>
        </r>
      </text>
    </comment>
    <comment ref="K123"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D127" authorId="3">
      <text>
        <r>
          <rPr>
            <b/>
            <sz val="8"/>
            <color indexed="81"/>
            <rFont val="Tahoma"/>
            <family val="2"/>
          </rPr>
          <t>ranping.song:</t>
        </r>
        <r>
          <rPr>
            <sz val="8"/>
            <color indexed="81"/>
            <rFont val="Tahoma"/>
            <family val="2"/>
          </rPr>
          <t xml:space="preserve">
缺2008年值，取2007年值。 Missing 2008 value, use 2007.
</t>
        </r>
      </text>
    </comment>
    <comment ref="H127" authorId="3">
      <text>
        <r>
          <rPr>
            <b/>
            <sz val="8"/>
            <color indexed="81"/>
            <rFont val="Tahoma"/>
            <family val="2"/>
          </rPr>
          <t>ranping.song:</t>
        </r>
        <r>
          <rPr>
            <sz val="8"/>
            <color indexed="81"/>
            <rFont val="Tahoma"/>
            <family val="2"/>
          </rPr>
          <t xml:space="preserve">
缺2008年值，取2007年值。 Missing 2008 value, use 2007 value.
</t>
        </r>
      </text>
    </comment>
    <comment ref="K172"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J175" authorId="2">
      <text>
        <r>
          <rPr>
            <b/>
            <sz val="9"/>
            <color indexed="81"/>
            <rFont val="Tahoma"/>
            <family val="2"/>
          </rPr>
          <t>Jingjing Zhu:</t>
        </r>
        <r>
          <rPr>
            <sz val="9"/>
            <color indexed="81"/>
            <rFont val="Tahoma"/>
            <family val="2"/>
          </rPr>
          <t xml:space="preserve">
2009电力工业统计资料汇编</t>
        </r>
      </text>
    </comment>
    <comment ref="D176" authorId="3">
      <text>
        <r>
          <rPr>
            <b/>
            <sz val="8"/>
            <color indexed="81"/>
            <rFont val="Tahoma"/>
            <family val="2"/>
          </rPr>
          <t>Jingjing:</t>
        </r>
        <r>
          <rPr>
            <sz val="8"/>
            <color indexed="81"/>
            <rFont val="Tahoma"/>
            <family val="2"/>
          </rPr>
          <t xml:space="preserve">
缺2009年及2008年值，取2007年值。 Missing 2009 &amp; 2008 value, use 2007.
</t>
        </r>
      </text>
    </comment>
    <comment ref="H176" authorId="3">
      <text>
        <r>
          <rPr>
            <b/>
            <sz val="8"/>
            <color indexed="81"/>
            <rFont val="Tahoma"/>
            <family val="2"/>
          </rPr>
          <t>Jingjing:</t>
        </r>
        <r>
          <rPr>
            <sz val="8"/>
            <color indexed="81"/>
            <rFont val="Tahoma"/>
            <family val="2"/>
          </rPr>
          <t xml:space="preserve">
缺2008、2009年值，取2007年值。 Missing 2008&amp;2009 value, use 2007 value.
</t>
        </r>
      </text>
    </comment>
    <comment ref="K227"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D231" authorId="1">
      <text>
        <r>
          <rPr>
            <b/>
            <sz val="9"/>
            <color indexed="81"/>
            <rFont val="Tahoma"/>
            <family val="2"/>
          </rPr>
          <t>summer:</t>
        </r>
        <r>
          <rPr>
            <sz val="9"/>
            <color indexed="81"/>
            <rFont val="Tahoma"/>
            <family val="2"/>
          </rPr>
          <t xml:space="preserve">
</t>
        </r>
        <r>
          <rPr>
            <sz val="9"/>
            <color indexed="81"/>
            <rFont val="宋体"/>
            <family val="3"/>
            <charset val="134"/>
          </rPr>
          <t>缺</t>
        </r>
        <r>
          <rPr>
            <sz val="9"/>
            <color indexed="81"/>
            <rFont val="Tahoma"/>
            <family val="2"/>
          </rPr>
          <t>2008</t>
        </r>
        <r>
          <rPr>
            <sz val="9"/>
            <color indexed="81"/>
            <rFont val="宋体"/>
            <family val="3"/>
            <charset val="134"/>
          </rPr>
          <t>年、</t>
        </r>
        <r>
          <rPr>
            <sz val="9"/>
            <color indexed="81"/>
            <rFont val="Tahoma"/>
            <family val="2"/>
          </rPr>
          <t>2009</t>
        </r>
        <r>
          <rPr>
            <sz val="9"/>
            <color indexed="81"/>
            <rFont val="宋体"/>
            <family val="3"/>
            <charset val="134"/>
          </rPr>
          <t>年及</t>
        </r>
        <r>
          <rPr>
            <sz val="9"/>
            <color indexed="81"/>
            <rFont val="Tahoma"/>
            <family val="2"/>
          </rPr>
          <t>2010</t>
        </r>
        <r>
          <rPr>
            <sz val="9"/>
            <color indexed="81"/>
            <rFont val="宋体"/>
            <family val="3"/>
            <charset val="134"/>
          </rPr>
          <t>年值，取</t>
        </r>
        <r>
          <rPr>
            <sz val="9"/>
            <color indexed="81"/>
            <rFont val="Tahoma"/>
            <family val="2"/>
          </rPr>
          <t>2007</t>
        </r>
        <r>
          <rPr>
            <sz val="9"/>
            <color indexed="81"/>
            <rFont val="宋体"/>
            <family val="3"/>
            <charset val="134"/>
          </rPr>
          <t>年值。</t>
        </r>
        <r>
          <rPr>
            <sz val="9"/>
            <color indexed="81"/>
            <rFont val="Tahoma"/>
            <family val="2"/>
          </rPr>
          <t xml:space="preserve"> Missing 2008 &amp; 2009&amp;2010 value, use 2007.</t>
        </r>
      </text>
    </comment>
    <comment ref="H231" authorId="3">
      <text>
        <r>
          <rPr>
            <b/>
            <sz val="8"/>
            <color indexed="81"/>
            <rFont val="Tahoma"/>
            <family val="2"/>
          </rPr>
          <t xml:space="preserve">summer:
</t>
        </r>
        <r>
          <rPr>
            <sz val="8"/>
            <color indexed="81"/>
            <rFont val="宋体"/>
            <family val="3"/>
            <charset val="134"/>
          </rPr>
          <t>缺</t>
        </r>
        <r>
          <rPr>
            <sz val="8"/>
            <color indexed="81"/>
            <rFont val="Tahoma"/>
            <family val="2"/>
          </rPr>
          <t>2008</t>
        </r>
        <r>
          <rPr>
            <sz val="8"/>
            <color indexed="81"/>
            <rFont val="宋体"/>
            <family val="3"/>
            <charset val="134"/>
          </rPr>
          <t>年、</t>
        </r>
        <r>
          <rPr>
            <sz val="8"/>
            <color indexed="81"/>
            <rFont val="Tahoma"/>
            <family val="2"/>
          </rPr>
          <t>2009</t>
        </r>
        <r>
          <rPr>
            <sz val="8"/>
            <color indexed="81"/>
            <rFont val="宋体"/>
            <family val="3"/>
            <charset val="134"/>
          </rPr>
          <t>年及</t>
        </r>
        <r>
          <rPr>
            <sz val="8"/>
            <color indexed="81"/>
            <rFont val="Tahoma"/>
            <family val="2"/>
          </rPr>
          <t>2010</t>
        </r>
        <r>
          <rPr>
            <sz val="8"/>
            <color indexed="81"/>
            <rFont val="宋体"/>
            <family val="3"/>
            <charset val="134"/>
          </rPr>
          <t>年值，取</t>
        </r>
        <r>
          <rPr>
            <sz val="8"/>
            <color indexed="81"/>
            <rFont val="Tahoma"/>
            <family val="2"/>
          </rPr>
          <t>2007</t>
        </r>
        <r>
          <rPr>
            <sz val="8"/>
            <color indexed="81"/>
            <rFont val="宋体"/>
            <family val="3"/>
            <charset val="134"/>
          </rPr>
          <t>年值。</t>
        </r>
        <r>
          <rPr>
            <sz val="8"/>
            <color indexed="81"/>
            <rFont val="Tahoma"/>
            <family val="2"/>
          </rPr>
          <t xml:space="preserve"> Missing 2008 &amp; 2009&amp;2010 value, use 2007.</t>
        </r>
      </text>
    </comment>
    <comment ref="K281"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D285" authorId="1">
      <text>
        <r>
          <rPr>
            <b/>
            <sz val="9"/>
            <color indexed="81"/>
            <rFont val="Tahoma"/>
            <family val="2"/>
          </rPr>
          <t>summer:</t>
        </r>
        <r>
          <rPr>
            <sz val="9"/>
            <color indexed="81"/>
            <rFont val="Tahoma"/>
            <family val="2"/>
          </rPr>
          <t xml:space="preserve">
</t>
        </r>
        <r>
          <rPr>
            <sz val="9"/>
            <color indexed="81"/>
            <rFont val="宋体"/>
            <family val="3"/>
            <charset val="134"/>
          </rPr>
          <t>缺</t>
        </r>
        <r>
          <rPr>
            <sz val="9"/>
            <color indexed="81"/>
            <rFont val="Tahoma"/>
            <family val="2"/>
          </rPr>
          <t>2008</t>
        </r>
        <r>
          <rPr>
            <sz val="9"/>
            <color indexed="81"/>
            <rFont val="宋体"/>
            <family val="3"/>
            <charset val="134"/>
          </rPr>
          <t>年、</t>
        </r>
        <r>
          <rPr>
            <sz val="9"/>
            <color indexed="81"/>
            <rFont val="Tahoma"/>
            <family val="2"/>
          </rPr>
          <t>2009</t>
        </r>
        <r>
          <rPr>
            <sz val="9"/>
            <color indexed="81"/>
            <rFont val="宋体"/>
            <family val="3"/>
            <charset val="134"/>
          </rPr>
          <t>年及</t>
        </r>
        <r>
          <rPr>
            <sz val="9"/>
            <color indexed="81"/>
            <rFont val="Tahoma"/>
            <family val="2"/>
          </rPr>
          <t>2010</t>
        </r>
        <r>
          <rPr>
            <sz val="9"/>
            <color indexed="81"/>
            <rFont val="宋体"/>
            <family val="3"/>
            <charset val="134"/>
          </rPr>
          <t>年值，取</t>
        </r>
        <r>
          <rPr>
            <sz val="9"/>
            <color indexed="81"/>
            <rFont val="Tahoma"/>
            <family val="2"/>
          </rPr>
          <t>2007</t>
        </r>
        <r>
          <rPr>
            <sz val="9"/>
            <color indexed="81"/>
            <rFont val="宋体"/>
            <family val="3"/>
            <charset val="134"/>
          </rPr>
          <t>年值。</t>
        </r>
        <r>
          <rPr>
            <sz val="9"/>
            <color indexed="81"/>
            <rFont val="Tahoma"/>
            <family val="2"/>
          </rPr>
          <t xml:space="preserve"> Missing 2008 &amp; 2009&amp;2010 value, use 2007.</t>
        </r>
      </text>
    </comment>
    <comment ref="H285" authorId="3">
      <text>
        <r>
          <rPr>
            <b/>
            <sz val="8"/>
            <color indexed="81"/>
            <rFont val="Tahoma"/>
            <family val="2"/>
          </rPr>
          <t xml:space="preserve">summer:
</t>
        </r>
        <r>
          <rPr>
            <sz val="8"/>
            <color indexed="81"/>
            <rFont val="宋体"/>
            <family val="3"/>
            <charset val="134"/>
          </rPr>
          <t>缺</t>
        </r>
        <r>
          <rPr>
            <sz val="8"/>
            <color indexed="81"/>
            <rFont val="Tahoma"/>
            <family val="2"/>
          </rPr>
          <t>2008</t>
        </r>
        <r>
          <rPr>
            <sz val="8"/>
            <color indexed="81"/>
            <rFont val="宋体"/>
            <family val="3"/>
            <charset val="134"/>
          </rPr>
          <t>年、</t>
        </r>
        <r>
          <rPr>
            <sz val="8"/>
            <color indexed="81"/>
            <rFont val="Tahoma"/>
            <family val="2"/>
          </rPr>
          <t>2009</t>
        </r>
        <r>
          <rPr>
            <sz val="8"/>
            <color indexed="81"/>
            <rFont val="宋体"/>
            <family val="3"/>
            <charset val="134"/>
          </rPr>
          <t>年及</t>
        </r>
        <r>
          <rPr>
            <sz val="8"/>
            <color indexed="81"/>
            <rFont val="Tahoma"/>
            <family val="2"/>
          </rPr>
          <t>2010</t>
        </r>
        <r>
          <rPr>
            <sz val="8"/>
            <color indexed="81"/>
            <rFont val="宋体"/>
            <family val="3"/>
            <charset val="134"/>
          </rPr>
          <t>年值，取</t>
        </r>
        <r>
          <rPr>
            <sz val="8"/>
            <color indexed="81"/>
            <rFont val="Tahoma"/>
            <family val="2"/>
          </rPr>
          <t>2007</t>
        </r>
        <r>
          <rPr>
            <sz val="8"/>
            <color indexed="81"/>
            <rFont val="宋体"/>
            <family val="3"/>
            <charset val="134"/>
          </rPr>
          <t>年值。</t>
        </r>
        <r>
          <rPr>
            <sz val="8"/>
            <color indexed="81"/>
            <rFont val="Tahoma"/>
            <family val="2"/>
          </rPr>
          <t xml:space="preserve"> Missing 2008 &amp; 2009&amp;2010 value, use 2007.</t>
        </r>
      </text>
    </comment>
  </commentList>
</comments>
</file>

<file path=xl/comments5.xml><?xml version="1.0" encoding="utf-8"?>
<comments xmlns="http://schemas.openxmlformats.org/spreadsheetml/2006/main">
  <authors>
    <author>ranping.song</author>
    <author>summer</author>
    <author>jingjing.zhu</author>
    <author>Jingjing Zhu</author>
  </authors>
  <commentList>
    <comment ref="H32" authorId="0">
      <text>
        <r>
          <rPr>
            <b/>
            <sz val="8"/>
            <color indexed="81"/>
            <rFont val="Tahoma"/>
            <family val="2"/>
          </rPr>
          <t>ranping.song:</t>
        </r>
        <r>
          <rPr>
            <sz val="8"/>
            <color indexed="81"/>
            <rFont val="Tahoma"/>
            <family val="2"/>
          </rPr>
          <t xml:space="preserve">
无06-08 数据，按保守原则，取河北省值. No data available from 06-08. use Hebei's value (highest in the grid)</t>
        </r>
      </text>
    </comment>
    <comment ref="K33"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H36" authorId="0">
      <text>
        <r>
          <rPr>
            <b/>
            <sz val="8"/>
            <color indexed="81"/>
            <rFont val="Tahoma"/>
            <family val="2"/>
          </rPr>
          <t>ranping.song:</t>
        </r>
        <r>
          <rPr>
            <sz val="8"/>
            <color indexed="81"/>
            <rFont val="Tahoma"/>
            <family val="2"/>
          </rPr>
          <t xml:space="preserve">
无06-08数据，按保守原则，取河北省值. No data available from 06-08. use Hebei's value (highest in the grid)</t>
        </r>
      </text>
    </comment>
    <comment ref="H79" authorId="0">
      <text>
        <r>
          <rPr>
            <b/>
            <sz val="8"/>
            <color indexed="81"/>
            <rFont val="Tahoma"/>
            <family val="2"/>
          </rPr>
          <t>ranping.song:</t>
        </r>
        <r>
          <rPr>
            <sz val="8"/>
            <color indexed="81"/>
            <rFont val="Tahoma"/>
            <family val="2"/>
          </rPr>
          <t xml:space="preserve">
无06-08 数据，按保守原则，取河北省值. No data available from 06-08. use Hebei's value (highest in the grid)</t>
        </r>
      </text>
    </comment>
    <comment ref="K80"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H83" authorId="0">
      <text>
        <r>
          <rPr>
            <b/>
            <sz val="8"/>
            <color indexed="81"/>
            <rFont val="Tahoma"/>
            <family val="2"/>
          </rPr>
          <t>ranping.song:</t>
        </r>
        <r>
          <rPr>
            <sz val="8"/>
            <color indexed="81"/>
            <rFont val="Tahoma"/>
            <family val="2"/>
          </rPr>
          <t xml:space="preserve">
无06-08 数据，按保守原则，取河北省值. No data available from 06-08. use Hebei's value (highest in the grid)</t>
        </r>
      </text>
    </comment>
    <comment ref="K125"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H128" authorId="0">
      <text>
        <r>
          <rPr>
            <b/>
            <sz val="8"/>
            <color indexed="81"/>
            <rFont val="Tahoma"/>
            <family val="2"/>
          </rPr>
          <t>ranping.song:</t>
        </r>
        <r>
          <rPr>
            <sz val="8"/>
            <color indexed="81"/>
            <rFont val="Tahoma"/>
            <family val="2"/>
          </rPr>
          <t xml:space="preserve">
无06-08 数据，按保守原则，取河北省值. No data available from 06-08. use Hebei's value (highest in the grid)</t>
        </r>
      </text>
    </comment>
    <comment ref="K169"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H170" authorId="2">
      <text>
        <r>
          <rPr>
            <b/>
            <sz val="9"/>
            <color indexed="81"/>
            <rFont val="Tahoma"/>
            <family val="2"/>
          </rPr>
          <t>jingjing.zhu:</t>
        </r>
        <r>
          <rPr>
            <sz val="9"/>
            <color indexed="81"/>
            <rFont val="Tahoma"/>
            <family val="2"/>
          </rPr>
          <t xml:space="preserve">
06-08 </t>
        </r>
        <r>
          <rPr>
            <sz val="9"/>
            <color indexed="81"/>
            <rFont val="宋体"/>
            <family val="3"/>
            <charset val="134"/>
          </rPr>
          <t>没数据，采用河北数据</t>
        </r>
        <r>
          <rPr>
            <sz val="9"/>
            <color indexed="81"/>
            <rFont val="Tahoma"/>
            <family val="2"/>
          </rPr>
          <t xml:space="preserve"> no data available for 06-09, use Hebei data</t>
        </r>
      </text>
    </comment>
    <comment ref="H218" authorId="3">
      <text>
        <r>
          <rPr>
            <b/>
            <sz val="9"/>
            <color indexed="81"/>
            <rFont val="Tahoma"/>
            <family val="2"/>
          </rPr>
          <t>Jingjing Zhu:</t>
        </r>
        <r>
          <rPr>
            <sz val="9"/>
            <color indexed="81"/>
            <rFont val="Tahoma"/>
            <family val="2"/>
          </rPr>
          <t xml:space="preserve">
2010 电力工业统计资料汇编 全国6000千瓦以上电厂发电技术经济指标</t>
        </r>
      </text>
    </comment>
    <comment ref="K220"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H221" authorId="2">
      <text>
        <r>
          <rPr>
            <b/>
            <sz val="9"/>
            <color indexed="81"/>
            <rFont val="Tahoma"/>
            <family val="2"/>
          </rPr>
          <t>summer:</t>
        </r>
        <r>
          <rPr>
            <sz val="9"/>
            <color indexed="81"/>
            <rFont val="Tahoma"/>
            <family val="2"/>
          </rPr>
          <t xml:space="preserve">
06-10 </t>
        </r>
        <r>
          <rPr>
            <sz val="9"/>
            <color indexed="81"/>
            <rFont val="宋体"/>
            <family val="3"/>
            <charset val="134"/>
          </rPr>
          <t>没数据，采用河北数据</t>
        </r>
        <r>
          <rPr>
            <sz val="9"/>
            <color indexed="81"/>
            <rFont val="Tahoma"/>
            <family val="2"/>
          </rPr>
          <t xml:space="preserve"> no data available for 06-10, use Hebei data</t>
        </r>
      </text>
    </comment>
    <comment ref="H225" authorId="0">
      <text>
        <r>
          <rPr>
            <b/>
            <sz val="8"/>
            <color indexed="81"/>
            <rFont val="Tahoma"/>
            <family val="2"/>
          </rPr>
          <t xml:space="preserve">summer:
</t>
        </r>
        <r>
          <rPr>
            <sz val="8"/>
            <color indexed="81"/>
            <rFont val="Tahoma"/>
            <family val="2"/>
          </rPr>
          <t xml:space="preserve">06-10 </t>
        </r>
        <r>
          <rPr>
            <sz val="8"/>
            <color indexed="81"/>
            <rFont val="宋体"/>
            <family val="3"/>
            <charset val="134"/>
          </rPr>
          <t>没数据，保守原则采用河北数据</t>
        </r>
      </text>
    </comment>
    <comment ref="K272"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H273" authorId="2">
      <text>
        <r>
          <rPr>
            <b/>
            <sz val="9"/>
            <color indexed="81"/>
            <rFont val="Tahoma"/>
            <family val="2"/>
          </rPr>
          <t>summer:</t>
        </r>
        <r>
          <rPr>
            <sz val="9"/>
            <color indexed="81"/>
            <rFont val="Tahoma"/>
            <family val="2"/>
          </rPr>
          <t xml:space="preserve">
06-10 </t>
        </r>
        <r>
          <rPr>
            <sz val="9"/>
            <color indexed="81"/>
            <rFont val="宋体"/>
            <family val="3"/>
            <charset val="134"/>
          </rPr>
          <t>没数据，采用河北数据</t>
        </r>
        <r>
          <rPr>
            <sz val="9"/>
            <color indexed="81"/>
            <rFont val="Tahoma"/>
            <family val="2"/>
          </rPr>
          <t xml:space="preserve"> no data available for 06-11, use Hebei data</t>
        </r>
      </text>
    </comment>
    <comment ref="H277" authorId="0">
      <text>
        <r>
          <rPr>
            <b/>
            <sz val="8"/>
            <color indexed="81"/>
            <rFont val="Tahoma"/>
            <family val="2"/>
          </rPr>
          <t xml:space="preserve">summer:
</t>
        </r>
        <r>
          <rPr>
            <sz val="8"/>
            <color indexed="81"/>
            <rFont val="Tahoma"/>
            <family val="2"/>
          </rPr>
          <t xml:space="preserve">06-11 </t>
        </r>
        <r>
          <rPr>
            <sz val="8"/>
            <color indexed="81"/>
            <rFont val="宋体"/>
            <family val="3"/>
            <charset val="134"/>
          </rPr>
          <t>没数据，保守原则采用河北数据</t>
        </r>
      </text>
    </comment>
  </commentList>
</comments>
</file>

<file path=xl/comments6.xml><?xml version="1.0" encoding="utf-8"?>
<comments xmlns="http://schemas.openxmlformats.org/spreadsheetml/2006/main">
  <authors>
    <author>ranping.song</author>
    <author>summer</author>
    <author>jingjing.zhu</author>
    <author>Jingjing Zhu</author>
  </authors>
  <commentList>
    <comment ref="M32" authorId="0">
      <text>
        <r>
          <rPr>
            <b/>
            <sz val="8"/>
            <color indexed="81"/>
            <rFont val="Tahoma"/>
            <family val="2"/>
          </rPr>
          <t>ranping.song:</t>
        </r>
        <r>
          <rPr>
            <sz val="8"/>
            <color indexed="81"/>
            <rFont val="Tahoma"/>
            <family val="2"/>
          </rPr>
          <t xml:space="preserve">
江苏省 6000千瓦及以上电厂生产情况表 (2008年）
《2008年电力工业统计资料汇编》
Jiangsu Province 6000kwh and above power stations production table (2008)
"2008 Power Sector Statistical Information Collection" published by China Electricity Council</t>
        </r>
      </text>
    </comment>
    <comment ref="M33" authorId="0">
      <text>
        <r>
          <rPr>
            <b/>
            <sz val="8"/>
            <color indexed="81"/>
            <rFont val="Tahoma"/>
            <family val="2"/>
          </rPr>
          <t>ranping.song:</t>
        </r>
        <r>
          <rPr>
            <sz val="8"/>
            <color indexed="81"/>
            <rFont val="Tahoma"/>
            <family val="2"/>
          </rPr>
          <t xml:space="preserve">
ranping.song
浙江省 6000千瓦及以上电厂生产情况表 (2008年）
《2008年电力工业统计资料汇编》
Zhejiang Province 6000kwh and above power stations production table (2008)
"2008 Power Sector Statistical Information Collection" published by China Electricity Council</t>
        </r>
      </text>
    </comment>
    <comment ref="K80"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M81" authorId="0">
      <text>
        <r>
          <rPr>
            <b/>
            <sz val="8"/>
            <color indexed="81"/>
            <rFont val="Tahoma"/>
            <family val="2"/>
          </rPr>
          <t>ranping.song:</t>
        </r>
        <r>
          <rPr>
            <sz val="8"/>
            <color indexed="81"/>
            <rFont val="Tahoma"/>
            <family val="2"/>
          </rPr>
          <t xml:space="preserve">
ranping.song
江苏省 6000千瓦及以上电厂生产情况表 (2008年）
《2008年电力工业统计资料汇编》
Jiangsu Province 6000kwh and above power stations production table (2008)
"2008 Power Sector Statistical Information Collection" published by China Electricity Council</t>
        </r>
      </text>
    </comment>
    <comment ref="M82" authorId="0">
      <text>
        <r>
          <rPr>
            <b/>
            <sz val="8"/>
            <color indexed="81"/>
            <rFont val="Tahoma"/>
            <family val="2"/>
          </rPr>
          <t>ranping.song:</t>
        </r>
        <r>
          <rPr>
            <sz val="8"/>
            <color indexed="81"/>
            <rFont val="Tahoma"/>
            <family val="2"/>
          </rPr>
          <t xml:space="preserve">
ranping.song
浙江省 6000千瓦及以上电厂生产情况表 (2008年）
《2008年电力工业统计资料汇编》
Zhejiang Province 6000kwh and above power stations production table (2008)
"2008 Power Sector Statistical Information Collection" published by China Electricity Council</t>
        </r>
      </text>
    </comment>
    <comment ref="K127"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M128" authorId="0">
      <text>
        <r>
          <rPr>
            <b/>
            <sz val="8"/>
            <color indexed="81"/>
            <rFont val="Tahoma"/>
            <family val="2"/>
          </rPr>
          <t>ranping.song:</t>
        </r>
        <r>
          <rPr>
            <sz val="8"/>
            <color indexed="81"/>
            <rFont val="Tahoma"/>
            <family val="2"/>
          </rPr>
          <t xml:space="preserve">
ranping.song
江苏省 6000千瓦及以上电厂生产情况表 (2008年）
《2008年电力工业统计资料汇编》
Jiangsu Province 6000kwh and above power stations production table (2008)
"2008 Power Sector Statistical Information Collection" published by China Electricity Council</t>
        </r>
      </text>
    </comment>
    <comment ref="M129" authorId="0">
      <text>
        <r>
          <rPr>
            <b/>
            <sz val="8"/>
            <color indexed="81"/>
            <rFont val="Tahoma"/>
            <family val="2"/>
          </rPr>
          <t>ranping.song:</t>
        </r>
        <r>
          <rPr>
            <sz val="8"/>
            <color indexed="81"/>
            <rFont val="Tahoma"/>
            <family val="2"/>
          </rPr>
          <t xml:space="preserve">
ranping.song
浙江省 6000千瓦及以上电厂生产情况表 (2008年）
《2008年电力工业统计资料汇编》
Zhejiang Province 6000kwh and above power stations production table (2008)
"2008 Power Sector Statistical Information Collection" published by China Electricity Council</t>
        </r>
      </text>
    </comment>
    <comment ref="A152" authorId="2">
      <text>
        <r>
          <rPr>
            <b/>
            <sz val="9"/>
            <color indexed="81"/>
            <rFont val="Tahoma"/>
            <family val="2"/>
          </rPr>
          <t>jingjing.zhu:</t>
        </r>
        <r>
          <rPr>
            <sz val="9"/>
            <color indexed="81"/>
            <rFont val="Tahoma"/>
            <family val="2"/>
          </rPr>
          <t xml:space="preserve">
NDRC 2011 OM计算表里华东电网无型煤</t>
        </r>
      </text>
    </comment>
    <comment ref="K174"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M175" authorId="0">
      <text>
        <r>
          <rPr>
            <b/>
            <sz val="8"/>
            <color indexed="81"/>
            <rFont val="Tahoma"/>
            <family val="2"/>
          </rPr>
          <t>Jingjing:</t>
        </r>
        <r>
          <rPr>
            <sz val="8"/>
            <color indexed="81"/>
            <rFont val="Tahoma"/>
            <family val="2"/>
          </rPr>
          <t xml:space="preserve">
江苏省 6000千瓦及以上电厂生产情况表 (2009年）p316 江苏核电有限公司数据（2009年江苏的核电发电量全来自该厂）
《200年电力工业统计资料汇编》
Jiangsu Province 6000kwh and above power stations production table (2009)
"2009 Power Sector Statistical Information Collection" published by China Electricity Council</t>
        </r>
      </text>
    </comment>
    <comment ref="M176" authorId="0">
      <text>
        <r>
          <rPr>
            <b/>
            <sz val="8"/>
            <color indexed="81"/>
            <rFont val="Tahoma"/>
            <family val="2"/>
          </rPr>
          <t>Jingjing:</t>
        </r>
        <r>
          <rPr>
            <sz val="8"/>
            <color indexed="81"/>
            <rFont val="Tahoma"/>
            <family val="2"/>
          </rPr>
          <t xml:space="preserve">
浙江省 6000千瓦及以上电厂生产情况表 (2009年）
《2009年电力工业统计资料汇编》
Zhejiang Province 6000kwh and above power stations production table (2009)
"2009 Power Sector Statistical Information Collection" published by China Electricity Council
浙江有三家，秦山核电厂（6.9%）、核电秦山联营有限公司（5.4%）、秦山第三核电有限公司（7.4%） 取平均值</t>
        </r>
      </text>
    </comment>
    <comment ref="A200" authorId="2">
      <text>
        <r>
          <rPr>
            <b/>
            <sz val="9"/>
            <color indexed="81"/>
            <rFont val="Tahoma"/>
            <family val="2"/>
          </rPr>
          <t>jingjing.zhu:</t>
        </r>
        <r>
          <rPr>
            <sz val="9"/>
            <color indexed="81"/>
            <rFont val="Tahoma"/>
            <family val="2"/>
          </rPr>
          <t xml:space="preserve">
NDRC 2011 OM计算表里华东电网无型煤</t>
        </r>
      </text>
    </comment>
    <comment ref="K227"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M228" authorId="0">
      <text>
        <r>
          <rPr>
            <b/>
            <sz val="8"/>
            <color indexed="81"/>
            <rFont val="Tahoma"/>
            <family val="2"/>
          </rPr>
          <t>summer:</t>
        </r>
        <r>
          <rPr>
            <sz val="8"/>
            <color indexed="81"/>
            <rFont val="Tahoma"/>
            <family val="2"/>
          </rPr>
          <t xml:space="preserve">
</t>
        </r>
        <r>
          <rPr>
            <sz val="8"/>
            <color indexed="81"/>
            <rFont val="宋体"/>
            <family val="3"/>
            <charset val="134"/>
          </rPr>
          <t>江苏省</t>
        </r>
        <r>
          <rPr>
            <sz val="8"/>
            <color indexed="81"/>
            <rFont val="Tahoma"/>
            <family val="2"/>
          </rPr>
          <t xml:space="preserve"> 6000</t>
        </r>
        <r>
          <rPr>
            <sz val="8"/>
            <color indexed="81"/>
            <rFont val="宋体"/>
            <family val="3"/>
            <charset val="134"/>
          </rPr>
          <t>千瓦及以上电厂生产情况表</t>
        </r>
        <r>
          <rPr>
            <sz val="8"/>
            <color indexed="81"/>
            <rFont val="Tahoma"/>
            <family val="2"/>
          </rPr>
          <t xml:space="preserve"> (2010</t>
        </r>
        <r>
          <rPr>
            <sz val="8"/>
            <color indexed="81"/>
            <rFont val="宋体"/>
            <family val="3"/>
            <charset val="134"/>
          </rPr>
          <t>年）</t>
        </r>
        <r>
          <rPr>
            <sz val="8"/>
            <color indexed="81"/>
            <rFont val="Tahoma"/>
            <family val="2"/>
          </rPr>
          <t xml:space="preserve">p316 </t>
        </r>
        <r>
          <rPr>
            <sz val="8"/>
            <color indexed="81"/>
            <rFont val="宋体"/>
            <family val="3"/>
            <charset val="134"/>
          </rPr>
          <t>连云港田湾核电数据
《</t>
        </r>
        <r>
          <rPr>
            <sz val="8"/>
            <color indexed="81"/>
            <rFont val="Tahoma"/>
            <family val="2"/>
          </rPr>
          <t>2010</t>
        </r>
        <r>
          <rPr>
            <sz val="8"/>
            <color indexed="81"/>
            <rFont val="宋体"/>
            <family val="3"/>
            <charset val="134"/>
          </rPr>
          <t xml:space="preserve">年电力工业统计资料汇编》
</t>
        </r>
        <r>
          <rPr>
            <sz val="8"/>
            <color indexed="81"/>
            <rFont val="Tahoma"/>
            <family val="2"/>
          </rPr>
          <t>Jiangsu Province 6000kwh and above power stations production table (2010)
"2010 Power Sector Statistical Information Collection" published by China Electricity Council</t>
        </r>
      </text>
    </comment>
    <comment ref="M229" authorId="0">
      <text>
        <r>
          <rPr>
            <b/>
            <sz val="8"/>
            <color indexed="81"/>
            <rFont val="Tahoma"/>
            <family val="2"/>
          </rPr>
          <t>Jingjing:</t>
        </r>
        <r>
          <rPr>
            <sz val="8"/>
            <color indexed="81"/>
            <rFont val="Tahoma"/>
            <family val="2"/>
          </rPr>
          <t xml:space="preserve">
</t>
        </r>
        <r>
          <rPr>
            <sz val="8"/>
            <color indexed="81"/>
            <rFont val="宋体"/>
            <family val="3"/>
            <charset val="134"/>
          </rPr>
          <t>浙江省</t>
        </r>
        <r>
          <rPr>
            <sz val="8"/>
            <color indexed="81"/>
            <rFont val="Tahoma"/>
            <family val="2"/>
          </rPr>
          <t xml:space="preserve"> 6000</t>
        </r>
        <r>
          <rPr>
            <sz val="8"/>
            <color indexed="81"/>
            <rFont val="宋体"/>
            <family val="3"/>
            <charset val="134"/>
          </rPr>
          <t>千瓦及以上电厂生产情况表</t>
        </r>
        <r>
          <rPr>
            <sz val="8"/>
            <color indexed="81"/>
            <rFont val="Tahoma"/>
            <family val="2"/>
          </rPr>
          <t xml:space="preserve"> (2010</t>
        </r>
        <r>
          <rPr>
            <sz val="8"/>
            <color indexed="81"/>
            <rFont val="宋体"/>
            <family val="3"/>
            <charset val="134"/>
          </rPr>
          <t>年）
《</t>
        </r>
        <r>
          <rPr>
            <sz val="8"/>
            <color indexed="81"/>
            <rFont val="Tahoma"/>
            <family val="2"/>
          </rPr>
          <t>2010</t>
        </r>
        <r>
          <rPr>
            <sz val="8"/>
            <color indexed="81"/>
            <rFont val="宋体"/>
            <family val="3"/>
            <charset val="134"/>
          </rPr>
          <t xml:space="preserve">年电力工业统计资料汇编》
</t>
        </r>
        <r>
          <rPr>
            <sz val="8"/>
            <color indexed="81"/>
            <rFont val="Tahoma"/>
            <family val="2"/>
          </rPr>
          <t xml:space="preserve">Zhejiang Province 6000kwh and above power stations production table (2010)
"2010 Power Sector Statistical Information Collection" published by China Electricity Council
</t>
        </r>
        <r>
          <rPr>
            <sz val="8"/>
            <color indexed="81"/>
            <rFont val="宋体"/>
            <family val="3"/>
            <charset val="134"/>
          </rPr>
          <t>浙江有三家，秦山核电厂（</t>
        </r>
        <r>
          <rPr>
            <sz val="8"/>
            <color indexed="81"/>
            <rFont val="Tahoma"/>
            <family val="2"/>
          </rPr>
          <t>7.1%</t>
        </r>
        <r>
          <rPr>
            <sz val="8"/>
            <color indexed="81"/>
            <rFont val="宋体"/>
            <family val="3"/>
            <charset val="134"/>
          </rPr>
          <t>）、核电秦山联营有限公司（</t>
        </r>
        <r>
          <rPr>
            <sz val="8"/>
            <color indexed="81"/>
            <rFont val="Tahoma"/>
            <family val="2"/>
          </rPr>
          <t>5.9%</t>
        </r>
        <r>
          <rPr>
            <sz val="8"/>
            <color indexed="81"/>
            <rFont val="宋体"/>
            <family val="3"/>
            <charset val="134"/>
          </rPr>
          <t>）、秦山第三核电有限公司</t>
        </r>
        <r>
          <rPr>
            <sz val="8"/>
            <color indexed="81"/>
            <rFont val="Tahoma"/>
            <family val="2"/>
          </rPr>
          <t xml:space="preserve"> 取平均数</t>
        </r>
      </text>
    </comment>
    <comment ref="A253" authorId="2">
      <text>
        <r>
          <rPr>
            <b/>
            <sz val="9"/>
            <color indexed="81"/>
            <rFont val="Tahoma"/>
            <family val="2"/>
          </rPr>
          <t>jingjing.zhu:</t>
        </r>
        <r>
          <rPr>
            <sz val="9"/>
            <color indexed="81"/>
            <rFont val="Tahoma"/>
            <family val="2"/>
          </rPr>
          <t xml:space="preserve">
NDRC 2011 OM计算表里华东电网无型煤</t>
        </r>
      </text>
    </comment>
    <comment ref="G267" authorId="3">
      <text>
        <r>
          <rPr>
            <b/>
            <sz val="9"/>
            <color indexed="81"/>
            <rFont val="Tahoma"/>
            <family val="2"/>
          </rPr>
          <t>Jingjing Zhu:</t>
        </r>
        <r>
          <rPr>
            <sz val="9"/>
            <color indexed="81"/>
            <rFont val="Tahoma"/>
            <family val="2"/>
          </rPr>
          <t xml:space="preserve">
2012能源年鉴207页印刷错误，第二项的汇总数据未粗体，而是错误地把火力发电相关的数据粗体了，因此本处原来错误地填为3.22，现一修正</t>
        </r>
      </text>
    </comment>
    <comment ref="G269" authorId="3">
      <text>
        <r>
          <rPr>
            <b/>
            <sz val="9"/>
            <color indexed="81"/>
            <rFont val="Tahoma"/>
            <family val="2"/>
          </rPr>
          <t>Jingjing Zhu:</t>
        </r>
        <r>
          <rPr>
            <sz val="9"/>
            <color indexed="81"/>
            <rFont val="Tahoma"/>
            <family val="2"/>
          </rPr>
          <t xml:space="preserve">
2012能源年鉴印刷字体有误，将电力数据粗体，误认为是第二项汇总数据，现已修正</t>
        </r>
      </text>
    </comment>
    <comment ref="K280"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M281" authorId="0">
      <text>
        <r>
          <rPr>
            <b/>
            <sz val="8"/>
            <color indexed="81"/>
            <rFont val="Tahoma"/>
            <family val="2"/>
          </rPr>
          <t>summer:</t>
        </r>
        <r>
          <rPr>
            <sz val="8"/>
            <color indexed="81"/>
            <rFont val="Tahoma"/>
            <family val="2"/>
          </rPr>
          <t xml:space="preserve">
</t>
        </r>
        <r>
          <rPr>
            <sz val="8"/>
            <color indexed="81"/>
            <rFont val="宋体"/>
            <family val="3"/>
            <charset val="134"/>
          </rPr>
          <t>江苏省</t>
        </r>
        <r>
          <rPr>
            <sz val="8"/>
            <color indexed="81"/>
            <rFont val="Tahoma"/>
            <family val="2"/>
          </rPr>
          <t xml:space="preserve"> 6000</t>
        </r>
        <r>
          <rPr>
            <sz val="8"/>
            <color indexed="81"/>
            <rFont val="宋体"/>
            <family val="3"/>
            <charset val="134"/>
          </rPr>
          <t>千瓦及以上电厂生产情况表</t>
        </r>
        <r>
          <rPr>
            <sz val="8"/>
            <color indexed="81"/>
            <rFont val="Tahoma"/>
            <family val="2"/>
          </rPr>
          <t xml:space="preserve"> (2011</t>
        </r>
        <r>
          <rPr>
            <sz val="8"/>
            <color indexed="81"/>
            <rFont val="宋体"/>
            <family val="3"/>
            <charset val="134"/>
          </rPr>
          <t>年）江苏核电有限公司数据
《</t>
        </r>
        <r>
          <rPr>
            <sz val="8"/>
            <color indexed="81"/>
            <rFont val="Tahoma"/>
            <family val="2"/>
          </rPr>
          <t>2011</t>
        </r>
        <r>
          <rPr>
            <sz val="8"/>
            <color indexed="81"/>
            <rFont val="宋体"/>
            <family val="3"/>
            <charset val="134"/>
          </rPr>
          <t xml:space="preserve">年电力工业统计资料汇编》
</t>
        </r>
        <r>
          <rPr>
            <sz val="8"/>
            <color indexed="81"/>
            <rFont val="Tahoma"/>
            <family val="2"/>
          </rPr>
          <t>Jiangsu Province 6000kwh and above power stations production table (2011)
"2011 Power Sector Statistical Information Collection" published by China Electricity Council</t>
        </r>
      </text>
    </comment>
    <comment ref="M282" authorId="0">
      <text>
        <r>
          <rPr>
            <b/>
            <sz val="8"/>
            <color indexed="81"/>
            <rFont val="Tahoma"/>
            <family val="2"/>
          </rPr>
          <t>Jingjing:</t>
        </r>
        <r>
          <rPr>
            <sz val="8"/>
            <color indexed="81"/>
            <rFont val="Tahoma"/>
            <family val="2"/>
          </rPr>
          <t xml:space="preserve">
</t>
        </r>
        <r>
          <rPr>
            <sz val="8"/>
            <color indexed="81"/>
            <rFont val="宋体"/>
            <family val="3"/>
            <charset val="134"/>
          </rPr>
          <t>浙江省</t>
        </r>
        <r>
          <rPr>
            <sz val="8"/>
            <color indexed="81"/>
            <rFont val="Tahoma"/>
            <family val="2"/>
          </rPr>
          <t xml:space="preserve"> 6000</t>
        </r>
        <r>
          <rPr>
            <sz val="8"/>
            <color indexed="81"/>
            <rFont val="宋体"/>
            <family val="3"/>
            <charset val="134"/>
          </rPr>
          <t>千瓦及以上电厂生产情况表</t>
        </r>
        <r>
          <rPr>
            <sz val="8"/>
            <color indexed="81"/>
            <rFont val="Tahoma"/>
            <family val="2"/>
          </rPr>
          <t xml:space="preserve"> (2011</t>
        </r>
        <r>
          <rPr>
            <sz val="8"/>
            <color indexed="81"/>
            <rFont val="宋体"/>
            <family val="3"/>
            <charset val="134"/>
          </rPr>
          <t>年）
《</t>
        </r>
        <r>
          <rPr>
            <sz val="8"/>
            <color indexed="81"/>
            <rFont val="Tahoma"/>
            <family val="2"/>
          </rPr>
          <t>2011</t>
        </r>
        <r>
          <rPr>
            <sz val="8"/>
            <color indexed="81"/>
            <rFont val="宋体"/>
            <family val="3"/>
            <charset val="134"/>
          </rPr>
          <t xml:space="preserve">年电力工业统计资料汇编》
</t>
        </r>
        <r>
          <rPr>
            <sz val="8"/>
            <color indexed="81"/>
            <rFont val="Tahoma"/>
            <family val="2"/>
          </rPr>
          <t xml:space="preserve">Zhejiang Province 6000kwh and above power stations production table (2011)
"2011 Power Sector Statistical Information Collection" published by China Electricity Council
</t>
        </r>
        <r>
          <rPr>
            <sz val="8"/>
            <color indexed="81"/>
            <rFont val="宋体"/>
            <family val="3"/>
            <charset val="134"/>
          </rPr>
          <t>核电秦山联营有限公司（</t>
        </r>
        <r>
          <rPr>
            <sz val="8"/>
            <color indexed="81"/>
            <rFont val="Tahoma"/>
            <family val="2"/>
          </rPr>
          <t>5.8%</t>
        </r>
        <r>
          <rPr>
            <sz val="8"/>
            <color indexed="81"/>
            <rFont val="宋体"/>
            <family val="3"/>
            <charset val="134"/>
          </rPr>
          <t>）、秦山第三核电有限公司（6.8%）</t>
        </r>
        <r>
          <rPr>
            <sz val="8"/>
            <color indexed="81"/>
            <rFont val="Tahoma"/>
            <family val="2"/>
          </rPr>
          <t xml:space="preserve"> 取平均值</t>
        </r>
      </text>
    </comment>
  </commentList>
</comments>
</file>

<file path=xl/comments7.xml><?xml version="1.0" encoding="utf-8"?>
<comments xmlns="http://schemas.openxmlformats.org/spreadsheetml/2006/main">
  <authors>
    <author>ranping.song</author>
    <author>summer</author>
  </authors>
  <commentList>
    <comment ref="K31" authorId="0">
      <text>
        <r>
          <rPr>
            <b/>
            <sz val="8"/>
            <color indexed="81"/>
            <rFont val="Tahoma"/>
            <family val="2"/>
          </rPr>
          <t xml:space="preserve">summer:
</t>
        </r>
        <r>
          <rPr>
            <b/>
            <sz val="8"/>
            <color indexed="81"/>
            <rFont val="宋体"/>
            <family val="3"/>
            <charset val="134"/>
          </rPr>
          <t>根据</t>
        </r>
        <r>
          <rPr>
            <b/>
            <sz val="8"/>
            <color indexed="81"/>
            <rFont val="Tahoma"/>
            <family val="2"/>
          </rPr>
          <t>2008</t>
        </r>
        <r>
          <rPr>
            <b/>
            <sz val="8"/>
            <color indexed="81"/>
            <rFont val="宋体"/>
            <family val="3"/>
            <charset val="134"/>
          </rPr>
          <t>年龙源集团风电综合厂用电率为</t>
        </r>
        <r>
          <rPr>
            <b/>
            <sz val="8"/>
            <color indexed="81"/>
            <rFont val="Tahoma"/>
            <family val="2"/>
          </rPr>
          <t>4.22%</t>
        </r>
        <r>
          <rPr>
            <b/>
            <sz val="8"/>
            <color indexed="81"/>
            <rFont val="宋体"/>
            <family val="3"/>
            <charset val="134"/>
          </rPr>
          <t>。</t>
        </r>
        <r>
          <rPr>
            <sz val="8"/>
            <color indexed="81"/>
            <rFont val="Tahoma"/>
            <family val="2"/>
          </rPr>
          <t xml:space="preserve">
</t>
        </r>
      </text>
    </comment>
    <comment ref="M31" authorId="0">
      <text>
        <r>
          <rPr>
            <b/>
            <sz val="8"/>
            <color indexed="81"/>
            <rFont val="Tahoma"/>
            <family val="2"/>
          </rPr>
          <t>ranping.song:</t>
        </r>
        <r>
          <rPr>
            <sz val="8"/>
            <color indexed="81"/>
            <rFont val="Tahoma"/>
            <family val="2"/>
          </rPr>
          <t xml:space="preserve">
参照06年 全国装机100万KW及以上核电厂统计表
&lt;2007中国电力年鉴》
2006 Nuclear Power Stations (above 1 million kwh) in China, "2007 China Electricity Yearbook"
广东岭澳核电站3.9% 广东大亚湾核电站4.0% 取平均值</t>
        </r>
      </text>
    </comment>
    <comment ref="K77"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M77" authorId="0">
      <text>
        <r>
          <rPr>
            <b/>
            <sz val="8"/>
            <color indexed="81"/>
            <rFont val="Tahoma"/>
            <family val="2"/>
          </rPr>
          <t>ranping.song:</t>
        </r>
        <r>
          <rPr>
            <sz val="8"/>
            <color indexed="81"/>
            <rFont val="Tahoma"/>
            <family val="2"/>
          </rPr>
          <t xml:space="preserve">
ranping.song
广东省 6000千瓦及以上电厂生产情况表 (2008年）
《2008年电力工业统计资料汇编》
Guandong  Province 6000kwh and above power stations production table (2008)
"2008 Power Sector Statistical Information Collection" published by China Electricity Council</t>
        </r>
      </text>
    </comment>
    <comment ref="K122"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M122" authorId="0">
      <text>
        <r>
          <rPr>
            <b/>
            <sz val="8"/>
            <color indexed="81"/>
            <rFont val="Tahoma"/>
            <family val="2"/>
          </rPr>
          <t>ranping.song:</t>
        </r>
        <r>
          <rPr>
            <sz val="8"/>
            <color indexed="81"/>
            <rFont val="Tahoma"/>
            <family val="2"/>
          </rPr>
          <t xml:space="preserve">
ranping.song
广东省 6000千瓦及以上电厂生产情况表 (2008年）
《2008年电力工业统计资料汇编》
Guandong  Province 6000kwh and above power stations production table (2008)
"2008 Power Sector Statistical Information Collection" published by China Electricity Council</t>
        </r>
      </text>
    </comment>
    <comment ref="K168"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M168" authorId="0">
      <text>
        <r>
          <rPr>
            <b/>
            <sz val="8"/>
            <color indexed="81"/>
            <rFont val="Tahoma"/>
            <family val="2"/>
          </rPr>
          <t>Jingjing:</t>
        </r>
        <r>
          <rPr>
            <sz val="8"/>
            <color indexed="81"/>
            <rFont val="Tahoma"/>
            <family val="2"/>
          </rPr>
          <t xml:space="preserve">
广东省 6000千瓦及以上电厂生产情况表 (2009年）大亚湾核电站数据，另外岭澳核电站无数据，假设和大亚湾一致
《2009年电力工业统计资料汇编》
Guandong  Province 6000kwh and above power stations production table (2009) use the data of Dayawan nuclear power plant
"2009 Power Sector Statistical Information Collection" published by China Electricity Council</t>
        </r>
      </text>
    </comment>
    <comment ref="K221"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M221" authorId="0">
      <text>
        <r>
          <rPr>
            <b/>
            <sz val="8"/>
            <color indexed="81"/>
            <rFont val="Tahoma"/>
            <family val="2"/>
          </rPr>
          <t>summer:</t>
        </r>
        <r>
          <rPr>
            <sz val="8"/>
            <color indexed="81"/>
            <rFont val="Tahoma"/>
            <family val="2"/>
          </rPr>
          <t xml:space="preserve">
</t>
        </r>
        <r>
          <rPr>
            <sz val="8"/>
            <color indexed="81"/>
            <rFont val="宋体"/>
            <family val="3"/>
            <charset val="134"/>
          </rPr>
          <t>广东省</t>
        </r>
        <r>
          <rPr>
            <sz val="8"/>
            <color indexed="81"/>
            <rFont val="Tahoma"/>
            <family val="2"/>
          </rPr>
          <t xml:space="preserve"> 6000</t>
        </r>
        <r>
          <rPr>
            <sz val="8"/>
            <color indexed="81"/>
            <rFont val="宋体"/>
            <family val="3"/>
            <charset val="134"/>
          </rPr>
          <t>千瓦及以上电厂生产情况表</t>
        </r>
        <r>
          <rPr>
            <sz val="8"/>
            <color indexed="81"/>
            <rFont val="Tahoma"/>
            <family val="2"/>
          </rPr>
          <t xml:space="preserve"> (2010</t>
        </r>
        <r>
          <rPr>
            <sz val="8"/>
            <color indexed="81"/>
            <rFont val="宋体"/>
            <family val="3"/>
            <charset val="134"/>
          </rPr>
          <t>年）
《</t>
        </r>
        <r>
          <rPr>
            <sz val="8"/>
            <color indexed="81"/>
            <rFont val="Tahoma"/>
            <family val="2"/>
          </rPr>
          <t>2010</t>
        </r>
        <r>
          <rPr>
            <sz val="8"/>
            <color indexed="81"/>
            <rFont val="宋体"/>
            <family val="3"/>
            <charset val="134"/>
          </rPr>
          <t xml:space="preserve">年电力工业统计资料汇编》
</t>
        </r>
        <r>
          <rPr>
            <sz val="8"/>
            <color indexed="81"/>
            <rFont val="Tahoma"/>
            <family val="2"/>
          </rPr>
          <t xml:space="preserve">Guandong  Province 6000kwh and above power stations production table (2010) 
"2010 Power Sector Statistical Information Collection" published by China Electricity Council
</t>
        </r>
        <r>
          <rPr>
            <sz val="8"/>
            <color indexed="81"/>
            <rFont val="宋体"/>
            <family val="3"/>
            <charset val="134"/>
          </rPr>
          <t>广东有三家：大亚湾核电站</t>
        </r>
        <r>
          <rPr>
            <sz val="8"/>
            <color indexed="81"/>
            <rFont val="Tahoma"/>
            <family val="2"/>
          </rPr>
          <t>3.8%</t>
        </r>
        <r>
          <rPr>
            <sz val="8"/>
            <color indexed="81"/>
            <rFont val="宋体"/>
            <family val="3"/>
            <charset val="134"/>
          </rPr>
          <t>，岭澳核电站</t>
        </r>
        <r>
          <rPr>
            <sz val="8"/>
            <color indexed="81"/>
            <rFont val="Tahoma"/>
            <family val="2"/>
          </rPr>
          <t>3.8%</t>
        </r>
        <r>
          <rPr>
            <sz val="8"/>
            <color indexed="81"/>
            <rFont val="宋体"/>
            <family val="3"/>
            <charset val="134"/>
          </rPr>
          <t>，岭澳核电</t>
        </r>
        <r>
          <rPr>
            <sz val="8"/>
            <color indexed="81"/>
            <rFont val="Tahoma"/>
            <family val="2"/>
          </rPr>
          <t>B</t>
        </r>
        <r>
          <rPr>
            <sz val="8"/>
            <color indexed="81"/>
            <rFont val="宋体"/>
            <family val="3"/>
            <charset val="134"/>
          </rPr>
          <t>站</t>
        </r>
        <r>
          <rPr>
            <sz val="8"/>
            <color indexed="81"/>
            <rFont val="Tahoma"/>
            <family val="2"/>
          </rPr>
          <t>5.7%</t>
        </r>
        <r>
          <rPr>
            <sz val="8"/>
            <color indexed="81"/>
            <rFont val="宋体"/>
            <family val="3"/>
            <charset val="134"/>
          </rPr>
          <t>，取平均值</t>
        </r>
      </text>
    </comment>
    <comment ref="K274" authorId="1">
      <text>
        <r>
          <rPr>
            <b/>
            <sz val="9"/>
            <color indexed="81"/>
            <rFont val="Tahoma"/>
            <family val="2"/>
          </rPr>
          <t>summer:</t>
        </r>
        <r>
          <rPr>
            <sz val="9"/>
            <color indexed="81"/>
            <rFont val="Tahoma"/>
            <family val="2"/>
          </rPr>
          <t xml:space="preserve">
</t>
        </r>
        <r>
          <rPr>
            <sz val="9"/>
            <color indexed="81"/>
            <rFont val="宋体"/>
            <family val="3"/>
            <charset val="134"/>
          </rPr>
          <t>根据</t>
        </r>
        <r>
          <rPr>
            <sz val="9"/>
            <color indexed="81"/>
            <rFont val="Tahoma"/>
            <family val="2"/>
          </rPr>
          <t>2008</t>
        </r>
        <r>
          <rPr>
            <sz val="9"/>
            <color indexed="81"/>
            <rFont val="宋体"/>
            <family val="3"/>
            <charset val="134"/>
          </rPr>
          <t>年龙源集团风电综合厂用电率为</t>
        </r>
        <r>
          <rPr>
            <sz val="9"/>
            <color indexed="81"/>
            <rFont val="Tahoma"/>
            <family val="2"/>
          </rPr>
          <t>4.22%</t>
        </r>
        <r>
          <rPr>
            <sz val="9"/>
            <color indexed="81"/>
            <rFont val="宋体"/>
            <family val="3"/>
            <charset val="134"/>
          </rPr>
          <t>。</t>
        </r>
      </text>
    </comment>
    <comment ref="M274" authorId="0">
      <text>
        <r>
          <rPr>
            <b/>
            <sz val="8"/>
            <color indexed="81"/>
            <rFont val="Tahoma"/>
            <family val="2"/>
          </rPr>
          <t>summer:</t>
        </r>
        <r>
          <rPr>
            <sz val="8"/>
            <color indexed="81"/>
            <rFont val="Tahoma"/>
            <family val="2"/>
          </rPr>
          <t xml:space="preserve">
</t>
        </r>
        <r>
          <rPr>
            <sz val="8"/>
            <color indexed="81"/>
            <rFont val="宋体"/>
            <family val="3"/>
            <charset val="134"/>
          </rPr>
          <t>广东省</t>
        </r>
        <r>
          <rPr>
            <sz val="8"/>
            <color indexed="81"/>
            <rFont val="Tahoma"/>
            <family val="2"/>
          </rPr>
          <t xml:space="preserve"> 6000</t>
        </r>
        <r>
          <rPr>
            <sz val="8"/>
            <color indexed="81"/>
            <rFont val="宋体"/>
            <family val="3"/>
            <charset val="134"/>
          </rPr>
          <t>千瓦及以上电厂生产情况表</t>
        </r>
        <r>
          <rPr>
            <sz val="8"/>
            <color indexed="81"/>
            <rFont val="Tahoma"/>
            <family val="2"/>
          </rPr>
          <t xml:space="preserve"> (2011</t>
        </r>
        <r>
          <rPr>
            <sz val="8"/>
            <color indexed="81"/>
            <rFont val="宋体"/>
            <family val="3"/>
            <charset val="134"/>
          </rPr>
          <t>年）
《</t>
        </r>
        <r>
          <rPr>
            <sz val="8"/>
            <color indexed="81"/>
            <rFont val="Tahoma"/>
            <family val="2"/>
          </rPr>
          <t>2011</t>
        </r>
        <r>
          <rPr>
            <sz val="8"/>
            <color indexed="81"/>
            <rFont val="宋体"/>
            <family val="3"/>
            <charset val="134"/>
          </rPr>
          <t xml:space="preserve">年电力工业统计资料汇编》
</t>
        </r>
        <r>
          <rPr>
            <sz val="8"/>
            <color indexed="81"/>
            <rFont val="Tahoma"/>
            <family val="2"/>
          </rPr>
          <t xml:space="preserve">Guandong  Province 6000kwh and above power stations production table (2011) 
"2011 Power Sector Statistical Information Collection" published by China Electricity Council
</t>
        </r>
        <r>
          <rPr>
            <sz val="8"/>
            <color indexed="81"/>
            <rFont val="宋体"/>
            <family val="3"/>
            <charset val="134"/>
          </rPr>
          <t>广东有三家：大亚湾核电站</t>
        </r>
        <r>
          <rPr>
            <sz val="8"/>
            <color indexed="81"/>
            <rFont val="Tahoma"/>
            <family val="2"/>
          </rPr>
          <t>3.8%</t>
        </r>
        <r>
          <rPr>
            <sz val="8"/>
            <color indexed="81"/>
            <rFont val="宋体"/>
            <family val="3"/>
            <charset val="134"/>
          </rPr>
          <t>，岭澳核电站</t>
        </r>
        <r>
          <rPr>
            <sz val="8"/>
            <color indexed="81"/>
            <rFont val="Tahoma"/>
            <family val="2"/>
          </rPr>
          <t>3.8%</t>
        </r>
        <r>
          <rPr>
            <sz val="8"/>
            <color indexed="81"/>
            <rFont val="宋体"/>
            <family val="3"/>
            <charset val="134"/>
          </rPr>
          <t>，岭澳核电</t>
        </r>
        <r>
          <rPr>
            <sz val="8"/>
            <color indexed="81"/>
            <rFont val="Tahoma"/>
            <family val="2"/>
          </rPr>
          <t>B</t>
        </r>
        <r>
          <rPr>
            <sz val="8"/>
            <color indexed="81"/>
            <rFont val="宋体"/>
            <family val="3"/>
            <charset val="134"/>
          </rPr>
          <t>站6.0</t>
        </r>
        <r>
          <rPr>
            <sz val="8"/>
            <color indexed="81"/>
            <rFont val="Tahoma"/>
            <family val="2"/>
          </rPr>
          <t>%</t>
        </r>
        <r>
          <rPr>
            <sz val="8"/>
            <color indexed="81"/>
            <rFont val="宋体"/>
            <family val="3"/>
            <charset val="134"/>
          </rPr>
          <t>，取平均数</t>
        </r>
      </text>
    </comment>
  </commentList>
</comments>
</file>

<file path=xl/comments8.xml><?xml version="1.0" encoding="utf-8"?>
<comments xmlns="http://schemas.openxmlformats.org/spreadsheetml/2006/main">
  <authors>
    <author>jingjing.zhu</author>
  </authors>
  <commentList>
    <comment ref="G5" authorId="0">
      <text>
        <r>
          <rPr>
            <b/>
            <sz val="9"/>
            <color indexed="81"/>
            <rFont val="Tahoma"/>
            <family val="2"/>
          </rPr>
          <t>jingjing.zhu:</t>
        </r>
        <r>
          <rPr>
            <sz val="9"/>
            <color indexed="81"/>
            <rFont val="Tahoma"/>
            <family val="2"/>
          </rPr>
          <t xml:space="preserve">
NDRC 2011 OM计算表里华东电网无型煤</t>
        </r>
      </text>
    </comment>
  </commentList>
</comments>
</file>

<file path=xl/sharedStrings.xml><?xml version="1.0" encoding="utf-8"?>
<sst xmlns="http://schemas.openxmlformats.org/spreadsheetml/2006/main" count="5529" uniqueCount="555">
  <si>
    <r>
      <t>2009</t>
    </r>
    <r>
      <rPr>
        <b/>
        <sz val="14"/>
        <color indexed="8"/>
        <rFont val="宋体"/>
        <family val="3"/>
        <charset val="134"/>
      </rPr>
      <t>年</t>
    </r>
    <phoneticPr fontId="27" type="noConversion"/>
  </si>
  <si>
    <r>
      <t>2008</t>
    </r>
    <r>
      <rPr>
        <b/>
        <sz val="14"/>
        <color indexed="8"/>
        <rFont val="宋体"/>
        <family val="3"/>
        <charset val="134"/>
      </rPr>
      <t>年</t>
    </r>
    <phoneticPr fontId="27" type="noConversion"/>
  </si>
  <si>
    <r>
      <t>2007</t>
    </r>
    <r>
      <rPr>
        <b/>
        <sz val="14"/>
        <color indexed="8"/>
        <rFont val="宋体"/>
        <family val="3"/>
        <charset val="134"/>
      </rPr>
      <t>年</t>
    </r>
    <phoneticPr fontId="27" type="noConversion"/>
  </si>
  <si>
    <r>
      <t>2006</t>
    </r>
    <r>
      <rPr>
        <b/>
        <sz val="14"/>
        <color indexed="8"/>
        <rFont val="宋体"/>
        <family val="3"/>
        <charset val="134"/>
      </rPr>
      <t>年</t>
    </r>
    <phoneticPr fontId="27" type="noConversion"/>
  </si>
  <si>
    <t>2011年总供电量</t>
  </si>
  <si>
    <t>2011年总CO2排放</t>
  </si>
  <si>
    <t>2010年总供电量</t>
  </si>
  <si>
    <t>2010年总CO2排放</t>
  </si>
  <si>
    <t>t CO2/10MWh</t>
  </si>
  <si>
    <t>排放因子</t>
  </si>
  <si>
    <t>供电量</t>
  </si>
  <si>
    <t>排放量</t>
  </si>
  <si>
    <t>2011年火电发电量</t>
  </si>
  <si>
    <t>2010年火电发电量</t>
  </si>
  <si>
    <t>火力供电量</t>
  </si>
  <si>
    <t>海南电网小结</t>
    <phoneticPr fontId="27" type="noConversion"/>
  </si>
  <si>
    <t>2011年华北电网GHG 排放量 
2011 North China Grid GHG Total Emissions</t>
  </si>
  <si>
    <t xml:space="preserve">2010年华东电网电厂供电量 
2010 Electricity Supply from Power Plants  in East China Grid </t>
  </si>
  <si>
    <t xml:space="preserve">2011年华东电网电厂供电量 
2011 Electricity Supply from Power Plants  in East China Grid </t>
  </si>
  <si>
    <t>2006年华东电网GHG 排放量 
2006 East China Grid GHG Total Emissions</t>
  </si>
  <si>
    <t>2007年华东电网GHG 排放量 
2007 East China Grid GHG Total Emissions</t>
  </si>
  <si>
    <t>2008年华东电网GHG 排放量 
2008 East China Grid GHG Total Emissions</t>
  </si>
  <si>
    <t>2009年华东电网GHG 排放量 
2009 East China Grid GHG Total Emissions</t>
  </si>
  <si>
    <t>2010年华东电网GHG 排放量 
2010 East China Grid GHG Total Emissions</t>
  </si>
  <si>
    <t>2011年华东电网GHG 排放量 
2011 East China Grid GHG Total Emissions</t>
  </si>
  <si>
    <t xml:space="preserve">2010年南方电网电厂供电量 
2010 Electricity Supply from Power Plants  in Southern Grid </t>
  </si>
  <si>
    <t xml:space="preserve">2011年南方电网电厂供电量 
2011 Electricity Supply from Power Plants  in Southern Grid </t>
  </si>
  <si>
    <t>2006年南方电网GHG 排放量 
2006 Southern Grid GHG Total Emissions</t>
  </si>
  <si>
    <t>2007年南方电网GHG 排放量 
2007 Southern Grid GHG Total Emissions</t>
  </si>
  <si>
    <t>2008年南方电网GHG 排放量 
2008 Southern Grid GHG Total Emissions</t>
  </si>
  <si>
    <t>2009年南方电网GHG 排放量 
2009 Southern Grid GHG Total Emissions</t>
  </si>
  <si>
    <t>2010年南方电网GHG 排放量 
2010 Southern Grid GHG Total Emissions</t>
  </si>
  <si>
    <t>2011年南方电网GHG 排放量 
2011 Southern Grid GHG Total Emissions</t>
  </si>
  <si>
    <t>《中国能源统计年鉴2008》 China Energy Statistical Yearbook 2008</t>
  </si>
  <si>
    <t>《中国能源统计年鉴2009》 China Energy Statistical Yearbook 2009</t>
  </si>
  <si>
    <r>
      <t>海南省06</t>
    </r>
    <r>
      <rPr>
        <sz val="12"/>
        <color indexed="8"/>
        <rFont val="Times New Roman"/>
        <family val="1"/>
      </rPr>
      <t>年</t>
    </r>
  </si>
  <si>
    <r>
      <t>海南省07</t>
    </r>
    <r>
      <rPr>
        <sz val="12"/>
        <color indexed="8"/>
        <rFont val="Times New Roman"/>
        <family val="1"/>
      </rPr>
      <t>年</t>
    </r>
  </si>
  <si>
    <r>
      <t>海南省08</t>
    </r>
    <r>
      <rPr>
        <sz val="12"/>
        <color indexed="8"/>
        <rFont val="Times New Roman"/>
        <family val="1"/>
      </rPr>
      <t>年</t>
    </r>
  </si>
  <si>
    <r>
      <t xml:space="preserve"> 2006 CO</t>
    </r>
    <r>
      <rPr>
        <b/>
        <vertAlign val="subscript"/>
        <sz val="12"/>
        <rFont val="Times New Roman"/>
        <family val="1"/>
      </rPr>
      <t>2</t>
    </r>
    <r>
      <rPr>
        <b/>
        <sz val="12"/>
        <rFont val="Times New Roman"/>
        <family val="1"/>
      </rPr>
      <t xml:space="preserve"> 排放
CO</t>
    </r>
    <r>
      <rPr>
        <b/>
        <vertAlign val="subscript"/>
        <sz val="12"/>
        <rFont val="Times New Roman"/>
        <family val="1"/>
      </rPr>
      <t>2</t>
    </r>
    <r>
      <rPr>
        <b/>
        <sz val="12"/>
        <rFont val="Times New Roman"/>
        <family val="1"/>
      </rPr>
      <t xml:space="preserve"> Emissions</t>
    </r>
  </si>
  <si>
    <r>
      <t>2006 CH</t>
    </r>
    <r>
      <rPr>
        <b/>
        <vertAlign val="subscript"/>
        <sz val="12"/>
        <rFont val="Times New Roman"/>
        <family val="1"/>
      </rPr>
      <t>4</t>
    </r>
    <r>
      <rPr>
        <b/>
        <sz val="12"/>
        <rFont val="Times New Roman"/>
        <family val="1"/>
      </rPr>
      <t xml:space="preserve"> 排放
CH</t>
    </r>
    <r>
      <rPr>
        <b/>
        <vertAlign val="subscript"/>
        <sz val="12"/>
        <rFont val="Times New Roman"/>
        <family val="1"/>
      </rPr>
      <t>4</t>
    </r>
    <r>
      <rPr>
        <b/>
        <sz val="12"/>
        <rFont val="Times New Roman"/>
        <family val="1"/>
      </rPr>
      <t xml:space="preserve"> Emissions</t>
    </r>
  </si>
  <si>
    <r>
      <t>2006 N</t>
    </r>
    <r>
      <rPr>
        <b/>
        <vertAlign val="subscript"/>
        <sz val="12"/>
        <rFont val="Times New Roman"/>
        <family val="1"/>
      </rPr>
      <t>2</t>
    </r>
    <r>
      <rPr>
        <b/>
        <sz val="12"/>
        <rFont val="Times New Roman"/>
        <family val="1"/>
      </rPr>
      <t>O 排放
N</t>
    </r>
    <r>
      <rPr>
        <b/>
        <vertAlign val="subscript"/>
        <sz val="12"/>
        <rFont val="Times New Roman"/>
        <family val="1"/>
      </rPr>
      <t>2</t>
    </r>
    <r>
      <rPr>
        <b/>
        <sz val="12"/>
        <rFont val="Times New Roman"/>
        <family val="1"/>
      </rPr>
      <t>O Emissions</t>
    </r>
  </si>
  <si>
    <r>
      <t>2006 CO</t>
    </r>
    <r>
      <rPr>
        <b/>
        <vertAlign val="subscript"/>
        <sz val="12"/>
        <rFont val="Times New Roman"/>
        <family val="1"/>
      </rPr>
      <t>2</t>
    </r>
    <r>
      <rPr>
        <b/>
        <sz val="12"/>
        <rFont val="Times New Roman"/>
        <family val="1"/>
      </rPr>
      <t>当量排放
CO</t>
    </r>
    <r>
      <rPr>
        <b/>
        <vertAlign val="subscript"/>
        <sz val="12"/>
        <rFont val="Times New Roman"/>
        <family val="1"/>
      </rPr>
      <t>2</t>
    </r>
    <r>
      <rPr>
        <b/>
        <sz val="12"/>
        <rFont val="Times New Roman"/>
        <family val="1"/>
      </rPr>
      <t>e Emissions</t>
    </r>
  </si>
  <si>
    <r>
      <t xml:space="preserve"> 2007 CO</t>
    </r>
    <r>
      <rPr>
        <b/>
        <vertAlign val="subscript"/>
        <sz val="12"/>
        <rFont val="Times New Roman"/>
        <family val="1"/>
      </rPr>
      <t>2</t>
    </r>
    <r>
      <rPr>
        <b/>
        <sz val="12"/>
        <rFont val="Times New Roman"/>
        <family val="1"/>
      </rPr>
      <t xml:space="preserve"> 排放
CO</t>
    </r>
    <r>
      <rPr>
        <b/>
        <vertAlign val="subscript"/>
        <sz val="12"/>
        <rFont val="Times New Roman"/>
        <family val="1"/>
      </rPr>
      <t>2</t>
    </r>
    <r>
      <rPr>
        <b/>
        <sz val="12"/>
        <rFont val="Times New Roman"/>
        <family val="1"/>
      </rPr>
      <t xml:space="preserve"> Emissions</t>
    </r>
  </si>
  <si>
    <r>
      <t>2007 N</t>
    </r>
    <r>
      <rPr>
        <b/>
        <vertAlign val="subscript"/>
        <sz val="12"/>
        <rFont val="Times New Roman"/>
        <family val="1"/>
      </rPr>
      <t>2</t>
    </r>
    <r>
      <rPr>
        <b/>
        <sz val="12"/>
        <rFont val="Times New Roman"/>
        <family val="1"/>
      </rPr>
      <t>O 排放
N</t>
    </r>
    <r>
      <rPr>
        <b/>
        <vertAlign val="subscript"/>
        <sz val="12"/>
        <rFont val="Times New Roman"/>
        <family val="1"/>
      </rPr>
      <t>2</t>
    </r>
    <r>
      <rPr>
        <b/>
        <sz val="12"/>
        <rFont val="Times New Roman"/>
        <family val="1"/>
      </rPr>
      <t>O Emissions</t>
    </r>
  </si>
  <si>
    <r>
      <t>2007 CO</t>
    </r>
    <r>
      <rPr>
        <b/>
        <vertAlign val="subscript"/>
        <sz val="12"/>
        <rFont val="Times New Roman"/>
        <family val="1"/>
      </rPr>
      <t>2</t>
    </r>
    <r>
      <rPr>
        <b/>
        <sz val="12"/>
        <rFont val="Times New Roman"/>
        <family val="1"/>
      </rPr>
      <t>当量排放
CO</t>
    </r>
    <r>
      <rPr>
        <b/>
        <vertAlign val="subscript"/>
        <sz val="12"/>
        <rFont val="Times New Roman"/>
        <family val="1"/>
      </rPr>
      <t>2</t>
    </r>
    <r>
      <rPr>
        <b/>
        <sz val="12"/>
        <rFont val="Times New Roman"/>
        <family val="1"/>
      </rPr>
      <t>e Emissions</t>
    </r>
  </si>
  <si>
    <r>
      <t xml:space="preserve"> 2008 CO</t>
    </r>
    <r>
      <rPr>
        <b/>
        <vertAlign val="subscript"/>
        <sz val="12"/>
        <rFont val="Times New Roman"/>
        <family val="1"/>
      </rPr>
      <t>2</t>
    </r>
    <r>
      <rPr>
        <b/>
        <sz val="12"/>
        <rFont val="Times New Roman"/>
        <family val="1"/>
      </rPr>
      <t xml:space="preserve"> 排放
CO</t>
    </r>
    <r>
      <rPr>
        <b/>
        <vertAlign val="subscript"/>
        <sz val="12"/>
        <rFont val="Times New Roman"/>
        <family val="1"/>
      </rPr>
      <t>2</t>
    </r>
    <r>
      <rPr>
        <b/>
        <sz val="12"/>
        <rFont val="Times New Roman"/>
        <family val="1"/>
      </rPr>
      <t xml:space="preserve"> Emissions</t>
    </r>
  </si>
  <si>
    <r>
      <t>2007 CH</t>
    </r>
    <r>
      <rPr>
        <b/>
        <vertAlign val="subscript"/>
        <sz val="12"/>
        <rFont val="Times New Roman"/>
        <family val="1"/>
      </rPr>
      <t>4</t>
    </r>
    <r>
      <rPr>
        <b/>
        <sz val="12"/>
        <rFont val="Times New Roman"/>
        <family val="1"/>
      </rPr>
      <t xml:space="preserve"> 排放
CH</t>
    </r>
    <r>
      <rPr>
        <b/>
        <vertAlign val="subscript"/>
        <sz val="12"/>
        <rFont val="Times New Roman"/>
        <family val="1"/>
      </rPr>
      <t>4</t>
    </r>
    <r>
      <rPr>
        <b/>
        <sz val="12"/>
        <rFont val="Times New Roman"/>
        <family val="1"/>
      </rPr>
      <t xml:space="preserve"> Emissions</t>
    </r>
  </si>
  <si>
    <r>
      <t>2008 CH</t>
    </r>
    <r>
      <rPr>
        <b/>
        <vertAlign val="subscript"/>
        <sz val="12"/>
        <rFont val="Times New Roman"/>
        <family val="1"/>
      </rPr>
      <t>4</t>
    </r>
    <r>
      <rPr>
        <b/>
        <sz val="12"/>
        <rFont val="Times New Roman"/>
        <family val="1"/>
      </rPr>
      <t xml:space="preserve"> 排放
CH</t>
    </r>
    <r>
      <rPr>
        <b/>
        <vertAlign val="subscript"/>
        <sz val="12"/>
        <rFont val="Times New Roman"/>
        <family val="1"/>
      </rPr>
      <t>4</t>
    </r>
    <r>
      <rPr>
        <b/>
        <sz val="12"/>
        <rFont val="Times New Roman"/>
        <family val="1"/>
      </rPr>
      <t xml:space="preserve"> Emissions</t>
    </r>
  </si>
  <si>
    <r>
      <t>2008 N</t>
    </r>
    <r>
      <rPr>
        <b/>
        <vertAlign val="subscript"/>
        <sz val="12"/>
        <rFont val="Times New Roman"/>
        <family val="1"/>
      </rPr>
      <t>2</t>
    </r>
    <r>
      <rPr>
        <b/>
        <sz val="12"/>
        <rFont val="Times New Roman"/>
        <family val="1"/>
      </rPr>
      <t>O 排放
N</t>
    </r>
    <r>
      <rPr>
        <b/>
        <vertAlign val="subscript"/>
        <sz val="12"/>
        <rFont val="Times New Roman"/>
        <family val="1"/>
      </rPr>
      <t>2</t>
    </r>
    <r>
      <rPr>
        <b/>
        <sz val="12"/>
        <rFont val="Times New Roman"/>
        <family val="1"/>
      </rPr>
      <t>O Emissions</t>
    </r>
  </si>
  <si>
    <t xml:space="preserve"> 发改委 2010年CDM  OM的计算文件 2010 NDRC CDM OM Calculation Methodology</t>
  </si>
  <si>
    <t>东北电网小结</t>
  </si>
  <si>
    <t>年份</t>
  </si>
  <si>
    <t xml:space="preserve">2010年 </t>
  </si>
  <si>
    <t>西北电网小结</t>
  </si>
  <si>
    <t xml:space="preserve">2011年 </t>
  </si>
  <si>
    <t>华中电网小结</t>
  </si>
  <si>
    <t>华北电网小结</t>
  </si>
  <si>
    <t>2009年</t>
  </si>
  <si>
    <t>华东电网小结</t>
  </si>
  <si>
    <t>南方电网小结</t>
  </si>
  <si>
    <t xml:space="preserve">2007年华中电网电厂供电量 
2007 Electricity Supply from Power Plants  in Central China Grid </t>
  </si>
  <si>
    <t xml:space="preserve">2008年华中电网电厂供电量 
2008 Electricity Supply from Power Plants  in Central China Grid </t>
  </si>
  <si>
    <t xml:space="preserve">2009年华中电网电厂供电量 
2009 Electricity Supply from Power Plants  in Central China Grid </t>
  </si>
  <si>
    <t>来源：A-F来自《中国能源统计年鉴2011》 China Energy Statistical Yearbook 2011</t>
  </si>
  <si>
    <t xml:space="preserve">2010年华中电网电厂供电量 
2010 Electricity Supply from Power Plants  in Central China Grid </t>
  </si>
  <si>
    <t>来源：A-F来自《中国能源统计年鉴2012》 China Energy Statistical Yearbook 2012</t>
  </si>
  <si>
    <t>2011年电网排放因子计算表 2011 Grid EF Calculation Table</t>
  </si>
  <si>
    <t xml:space="preserve">2011年华中电网电厂供电量 
2011 Electricity Supply from Power Plants  in Central China Grid </t>
  </si>
  <si>
    <t>2006年华中电网GHG 排放量 
2006 Central China Grid GHG Total Emissions</t>
  </si>
  <si>
    <t>2007年华中电网GHG 排放量 
2007 Central China Grid GHG Total Emissions</t>
  </si>
  <si>
    <t>2008年华中电网GHG 排放量 
2008 Central China Grid GHG Total Emissions</t>
  </si>
  <si>
    <t>2009年华中电网GHG 排放量 2009 Central China Grid GHG Total Emissions</t>
  </si>
  <si>
    <t>2010年华中电网GHG 排放量 
2010 Central China Grid GHG Total Emissions</t>
  </si>
  <si>
    <t>2011年华中电网GHG 排放量 
2011 Central China Grid GHG Total Emissions</t>
  </si>
  <si>
    <t xml:space="preserve">2006年 </t>
  </si>
  <si>
    <t xml:space="preserve">2007年 </t>
  </si>
  <si>
    <t xml:space="preserve">2008年 </t>
  </si>
  <si>
    <t xml:space="preserve">2009年 </t>
  </si>
  <si>
    <t>2010年</t>
  </si>
  <si>
    <t>2011年</t>
  </si>
  <si>
    <t xml:space="preserve">2006年华北电网电厂供电量 
2006 Electricity Supply from Power Plants  in North China Grid </t>
  </si>
  <si>
    <t xml:space="preserve">2007年华北电网电厂供电量 
2007 Electricity Supply from Power Plants  in North China Grid </t>
  </si>
  <si>
    <t xml:space="preserve">2008年华北电网电厂供电量 
2008 Electricity Supply from Power Plants  in North China Grid </t>
  </si>
  <si>
    <t xml:space="preserve">2009年华北电网电厂供电量 
2009 Electricity Supply from Power Plants  in North China Grid </t>
  </si>
  <si>
    <t xml:space="preserve">2010年华北电网电厂供电量 
2010 Electricity Supply from Power Plants  in North China Grid </t>
  </si>
  <si>
    <t>其中从西北from Northwest China Grid (included)</t>
  </si>
  <si>
    <t xml:space="preserve">2011年华北电网电厂供电量 
2011 Electricity Supply from Power Plants  in North China Grid </t>
  </si>
  <si>
    <t>2006年华北电网GHG 排放量 
2006 North China Grid GHG Total Emissions</t>
  </si>
  <si>
    <t>2007年华北电网GHG 排放量 
2007 North China Grid GHG Total Emissions</t>
  </si>
  <si>
    <t>2008年华北电网GHG 排放量 
2008 North China Grid GHG Total Emissions</t>
  </si>
  <si>
    <t>2009年华北电网GHG 排放量 
2009 North China Grid GHG Total Emissions</t>
  </si>
  <si>
    <t>2010年华北电网GHG 排放量 
2010 North China Grid GHG Total Emissions</t>
  </si>
  <si>
    <t>克 碳/百万焦
(g carbon/MJ)</t>
  </si>
  <si>
    <r>
      <t>百万焦/吨 燃料 或 百万焦/万立方米 燃气 
(MJ/t fuel or MJ/10,000 m</t>
    </r>
    <r>
      <rPr>
        <vertAlign val="superscript"/>
        <sz val="12"/>
        <color indexed="8"/>
        <rFont val="Times New Roman"/>
        <family val="1"/>
      </rPr>
      <t>3</t>
    </r>
    <r>
      <rPr>
        <sz val="12"/>
        <color indexed="8"/>
        <rFont val="Times New Roman"/>
        <family val="1"/>
      </rPr>
      <t xml:space="preserve"> gas)</t>
    </r>
  </si>
  <si>
    <r>
      <t>CH</t>
    </r>
    <r>
      <rPr>
        <b/>
        <vertAlign val="subscript"/>
        <sz val="12"/>
        <rFont val="Times New Roman"/>
        <family val="1"/>
      </rPr>
      <t>4</t>
    </r>
    <r>
      <rPr>
        <b/>
        <sz val="12"/>
        <rFont val="Times New Roman"/>
        <family val="1"/>
      </rPr>
      <t xml:space="preserve">
排放因子（能源行业）
CH</t>
    </r>
    <r>
      <rPr>
        <b/>
        <vertAlign val="subscript"/>
        <sz val="12"/>
        <rFont val="Times New Roman"/>
        <family val="1"/>
      </rPr>
      <t>4</t>
    </r>
    <r>
      <rPr>
        <b/>
        <sz val="12"/>
        <rFont val="Times New Roman"/>
        <family val="1"/>
      </rPr>
      <t xml:space="preserve"> EF(Energy Sector)
</t>
    </r>
  </si>
  <si>
    <r>
      <t>N</t>
    </r>
    <r>
      <rPr>
        <b/>
        <vertAlign val="subscript"/>
        <sz val="12"/>
        <rFont val="Times New Roman"/>
        <family val="1"/>
      </rPr>
      <t>2</t>
    </r>
    <r>
      <rPr>
        <b/>
        <sz val="12"/>
        <rFont val="Times New Roman"/>
        <family val="1"/>
      </rPr>
      <t>O
排放因子（能源行业）
N</t>
    </r>
    <r>
      <rPr>
        <b/>
        <vertAlign val="subscript"/>
        <sz val="12"/>
        <rFont val="Times New Roman"/>
        <family val="1"/>
      </rPr>
      <t>2</t>
    </r>
    <r>
      <rPr>
        <b/>
        <sz val="12"/>
        <rFont val="Times New Roman"/>
        <family val="1"/>
      </rPr>
      <t xml:space="preserve">O EF (Energy Sector)
</t>
    </r>
  </si>
  <si>
    <r>
      <t>(克 CH</t>
    </r>
    <r>
      <rPr>
        <vertAlign val="subscript"/>
        <sz val="12"/>
        <color indexed="8"/>
        <rFont val="Times New Roman"/>
        <family val="1"/>
      </rPr>
      <t>4</t>
    </r>
    <r>
      <rPr>
        <sz val="12"/>
        <color indexed="8"/>
        <rFont val="Times New Roman"/>
        <family val="1"/>
      </rPr>
      <t>/百万焦)
(g CH</t>
    </r>
    <r>
      <rPr>
        <vertAlign val="subscript"/>
        <sz val="12"/>
        <color indexed="8"/>
        <rFont val="Times New Roman"/>
        <family val="1"/>
      </rPr>
      <t>4</t>
    </r>
    <r>
      <rPr>
        <sz val="12"/>
        <color indexed="8"/>
        <rFont val="Times New Roman"/>
        <family val="1"/>
      </rPr>
      <t>/MJ)</t>
    </r>
  </si>
  <si>
    <r>
      <t>(克 N</t>
    </r>
    <r>
      <rPr>
        <vertAlign val="subscript"/>
        <sz val="12"/>
        <color indexed="8"/>
        <rFont val="Times New Roman"/>
        <family val="1"/>
      </rPr>
      <t>2</t>
    </r>
    <r>
      <rPr>
        <sz val="12"/>
        <color indexed="8"/>
        <rFont val="Times New Roman"/>
        <family val="1"/>
      </rPr>
      <t>O/百万焦)
(g N</t>
    </r>
    <r>
      <rPr>
        <vertAlign val="subscript"/>
        <sz val="12"/>
        <color indexed="8"/>
        <rFont val="Times New Roman"/>
        <family val="1"/>
      </rPr>
      <t>2</t>
    </r>
    <r>
      <rPr>
        <sz val="12"/>
        <color indexed="8"/>
        <rFont val="Times New Roman"/>
        <family val="1"/>
      </rPr>
      <t>O/MJ)</t>
    </r>
  </si>
  <si>
    <r>
      <t xml:space="preserve"> CO</t>
    </r>
    <r>
      <rPr>
        <b/>
        <vertAlign val="subscript"/>
        <sz val="12"/>
        <rFont val="Times New Roman"/>
        <family val="1"/>
      </rPr>
      <t>2</t>
    </r>
    <r>
      <rPr>
        <b/>
        <sz val="12"/>
        <rFont val="Times New Roman"/>
        <family val="1"/>
      </rPr>
      <t xml:space="preserve"> 排放
CO</t>
    </r>
    <r>
      <rPr>
        <b/>
        <vertAlign val="subscript"/>
        <sz val="12"/>
        <rFont val="Times New Roman"/>
        <family val="1"/>
      </rPr>
      <t>2</t>
    </r>
    <r>
      <rPr>
        <b/>
        <sz val="12"/>
        <rFont val="Times New Roman"/>
        <family val="1"/>
      </rPr>
      <t xml:space="preserve"> Emissions</t>
    </r>
  </si>
  <si>
    <r>
      <t>CH</t>
    </r>
    <r>
      <rPr>
        <b/>
        <vertAlign val="subscript"/>
        <sz val="12"/>
        <rFont val="Times New Roman"/>
        <family val="1"/>
      </rPr>
      <t>4</t>
    </r>
    <r>
      <rPr>
        <b/>
        <sz val="12"/>
        <rFont val="Times New Roman"/>
        <family val="1"/>
      </rPr>
      <t xml:space="preserve"> 排放
CH</t>
    </r>
    <r>
      <rPr>
        <b/>
        <vertAlign val="subscript"/>
        <sz val="12"/>
        <rFont val="Times New Roman"/>
        <family val="1"/>
      </rPr>
      <t>4</t>
    </r>
    <r>
      <rPr>
        <b/>
        <sz val="12"/>
        <rFont val="Times New Roman"/>
        <family val="1"/>
      </rPr>
      <t xml:space="preserve"> Emissions</t>
    </r>
  </si>
  <si>
    <r>
      <t>N</t>
    </r>
    <r>
      <rPr>
        <b/>
        <vertAlign val="subscript"/>
        <sz val="12"/>
        <rFont val="Times New Roman"/>
        <family val="1"/>
      </rPr>
      <t>2</t>
    </r>
    <r>
      <rPr>
        <b/>
        <sz val="12"/>
        <rFont val="Times New Roman"/>
        <family val="1"/>
      </rPr>
      <t>O 排放
N</t>
    </r>
    <r>
      <rPr>
        <b/>
        <vertAlign val="subscript"/>
        <sz val="12"/>
        <rFont val="Times New Roman"/>
        <family val="1"/>
      </rPr>
      <t>2</t>
    </r>
    <r>
      <rPr>
        <b/>
        <sz val="12"/>
        <rFont val="Times New Roman"/>
        <family val="1"/>
      </rPr>
      <t>O Emissions</t>
    </r>
  </si>
  <si>
    <r>
      <t>CO</t>
    </r>
    <r>
      <rPr>
        <b/>
        <vertAlign val="subscript"/>
        <sz val="12"/>
        <rFont val="Times New Roman"/>
        <family val="1"/>
      </rPr>
      <t>2</t>
    </r>
    <r>
      <rPr>
        <b/>
        <sz val="12"/>
        <rFont val="Times New Roman"/>
        <family val="1"/>
      </rPr>
      <t>当量排放
CO</t>
    </r>
    <r>
      <rPr>
        <b/>
        <vertAlign val="subscript"/>
        <sz val="12"/>
        <rFont val="Times New Roman"/>
        <family val="1"/>
      </rPr>
      <t>2</t>
    </r>
    <r>
      <rPr>
        <b/>
        <sz val="12"/>
        <rFont val="Times New Roman"/>
        <family val="1"/>
      </rPr>
      <t>e Emissions</t>
    </r>
  </si>
  <si>
    <t>来源：A-E来自《中国能源统计年鉴2011》 China Energy Statistical Yearbook 2011</t>
  </si>
  <si>
    <t xml:space="preserve">2010年西北电网电厂供电量 
2010 Electricity Supply from Power Plants  in Northwest Grid </t>
  </si>
  <si>
    <t>来源：A-E来自《中国能源统计年鉴2012》 China Energy Statistical Yearbook 2012</t>
  </si>
  <si>
    <t xml:space="preserve">2011年西北电网电厂供电量 
2011 Electricity Supply from Power Plants  in Northwest Grid </t>
  </si>
  <si>
    <r>
      <t xml:space="preserve"> CO</t>
    </r>
    <r>
      <rPr>
        <b/>
        <vertAlign val="subscript"/>
        <sz val="12"/>
        <rFont val="Times New Roman"/>
        <family val="1"/>
      </rPr>
      <t xml:space="preserve">2 </t>
    </r>
    <r>
      <rPr>
        <b/>
        <sz val="12"/>
        <rFont val="Times New Roman"/>
        <family val="1"/>
      </rPr>
      <t>排放 吨 (ton)</t>
    </r>
  </si>
  <si>
    <r>
      <t>CH</t>
    </r>
    <r>
      <rPr>
        <b/>
        <vertAlign val="subscript"/>
        <sz val="12"/>
        <rFont val="Times New Roman"/>
        <family val="1"/>
      </rPr>
      <t>4</t>
    </r>
    <r>
      <rPr>
        <b/>
        <sz val="12"/>
        <rFont val="Times New Roman"/>
        <family val="1"/>
      </rPr>
      <t xml:space="preserve"> 排放 吨 (ton)</t>
    </r>
  </si>
  <si>
    <r>
      <t>N</t>
    </r>
    <r>
      <rPr>
        <b/>
        <vertAlign val="subscript"/>
        <sz val="12"/>
        <rFont val="Times New Roman"/>
        <family val="1"/>
      </rPr>
      <t>2</t>
    </r>
    <r>
      <rPr>
        <b/>
        <sz val="12"/>
        <rFont val="Times New Roman"/>
        <family val="1"/>
      </rPr>
      <t>O 排放 吨 (ton)</t>
    </r>
  </si>
  <si>
    <r>
      <t>CO</t>
    </r>
    <r>
      <rPr>
        <b/>
        <vertAlign val="subscript"/>
        <sz val="12"/>
        <rFont val="Times New Roman"/>
        <family val="1"/>
      </rPr>
      <t>2</t>
    </r>
    <r>
      <rPr>
        <b/>
        <sz val="12"/>
        <rFont val="Times New Roman"/>
        <family val="1"/>
      </rPr>
      <t>e 排放 吨 (ton)</t>
    </r>
  </si>
  <si>
    <r>
      <t>CH</t>
    </r>
    <r>
      <rPr>
        <b/>
        <vertAlign val="subscript"/>
        <sz val="12"/>
        <rFont val="Times New Roman"/>
        <family val="1"/>
      </rPr>
      <t>4</t>
    </r>
    <r>
      <rPr>
        <b/>
        <sz val="12"/>
        <rFont val="Times New Roman"/>
        <family val="1"/>
      </rPr>
      <t xml:space="preserve"> 排放因子 CH</t>
    </r>
    <r>
      <rPr>
        <b/>
        <vertAlign val="subscript"/>
        <sz val="12"/>
        <rFont val="Times New Roman"/>
        <family val="1"/>
      </rPr>
      <t>4</t>
    </r>
    <r>
      <rPr>
        <b/>
        <sz val="12"/>
        <rFont val="Times New Roman"/>
        <family val="1"/>
      </rPr>
      <t xml:space="preserve"> EF</t>
    </r>
  </si>
  <si>
    <r>
      <t>N</t>
    </r>
    <r>
      <rPr>
        <b/>
        <vertAlign val="subscript"/>
        <sz val="12"/>
        <rFont val="Times New Roman"/>
        <family val="1"/>
      </rPr>
      <t>2</t>
    </r>
    <r>
      <rPr>
        <b/>
        <sz val="12"/>
        <rFont val="Times New Roman"/>
        <family val="1"/>
      </rPr>
      <t>O 排放因子 N</t>
    </r>
    <r>
      <rPr>
        <b/>
        <vertAlign val="subscript"/>
        <sz val="12"/>
        <rFont val="Times New Roman"/>
        <family val="1"/>
      </rPr>
      <t>2</t>
    </r>
    <r>
      <rPr>
        <b/>
        <sz val="12"/>
        <rFont val="Times New Roman"/>
        <family val="1"/>
      </rPr>
      <t>O EF</t>
    </r>
  </si>
  <si>
    <r>
      <t>CO</t>
    </r>
    <r>
      <rPr>
        <b/>
        <vertAlign val="subscript"/>
        <sz val="12"/>
        <rFont val="Times New Roman"/>
        <family val="1"/>
      </rPr>
      <t>2</t>
    </r>
    <r>
      <rPr>
        <b/>
        <sz val="12"/>
        <rFont val="Times New Roman"/>
        <family val="1"/>
      </rPr>
      <t xml:space="preserve"> 当量 排放因子 CO</t>
    </r>
    <r>
      <rPr>
        <b/>
        <vertAlign val="subscript"/>
        <sz val="12"/>
        <rFont val="Times New Roman"/>
        <family val="1"/>
      </rPr>
      <t>2</t>
    </r>
    <r>
      <rPr>
        <b/>
        <sz val="12"/>
        <rFont val="Times New Roman"/>
        <family val="1"/>
      </rPr>
      <t>e EF</t>
    </r>
  </si>
  <si>
    <r>
      <t xml:space="preserve"> CO</t>
    </r>
    <r>
      <rPr>
        <b/>
        <vertAlign val="subscript"/>
        <sz val="12"/>
        <rFont val="Times New Roman"/>
        <family val="1"/>
      </rPr>
      <t>2</t>
    </r>
    <r>
      <rPr>
        <b/>
        <sz val="12"/>
        <rFont val="Times New Roman"/>
        <family val="1"/>
      </rPr>
      <t xml:space="preserve"> 排放因子 CO</t>
    </r>
    <r>
      <rPr>
        <b/>
        <vertAlign val="subscript"/>
        <sz val="12"/>
        <rFont val="Times New Roman"/>
        <family val="1"/>
      </rPr>
      <t>2</t>
    </r>
    <r>
      <rPr>
        <b/>
        <sz val="12"/>
        <rFont val="Times New Roman"/>
        <family val="1"/>
      </rPr>
      <t xml:space="preserve"> EF</t>
    </r>
  </si>
  <si>
    <t>2007年东北电网GHG 排放量 
2007 Northeast Grid GHG Total Emissions</t>
  </si>
  <si>
    <t>2008年东北电网GHG 排放量 
2008 Northeast Grid GHG Total Emissions</t>
  </si>
  <si>
    <t>2009年东北电网GHG 排放量 
2009 Northeast Grid GHG Total Emissions</t>
  </si>
  <si>
    <t>2010年东北电网GHG 排放量 
2010 Northeast Grid GHG Total Emissions</t>
  </si>
  <si>
    <t>2011年东北电网GHG 排放量 
2011 Northeast Grid GHG Total Emissions</t>
  </si>
  <si>
    <t>2006年东北电网GHG 排放量 
2006 Northeast Grid GHG Total Emissions</t>
  </si>
  <si>
    <t>2007年西北电网GHG 排放量 
2007 NorthwestGrid GHG Total Emissions</t>
  </si>
  <si>
    <t>2008年西北电网GHG 排放量 
2008 Northwest Grid GHG Total Emissions</t>
  </si>
  <si>
    <t>2009年西北电网GHG 排放量 
2009 Northwest Grid GHG Total Emissions</t>
  </si>
  <si>
    <t>2010年西北电网GHG 排放量 
2010 Northwest Grid GHG Total Emissions</t>
  </si>
  <si>
    <t>2011年西北电网GHG 排放量 
2011 Northwest Grid GHG Total Emissions</t>
  </si>
  <si>
    <t>2006年西北电网GHG 排放量 
2006 Northwest Grid GHG Total Emissions</t>
  </si>
  <si>
    <t xml:space="preserve">2006年华中电网电厂供电量 
2006 Electricity Supply from Power Plants  in Central China Grid </t>
  </si>
  <si>
    <t xml:space="preserve">2006年西北电网电厂供电量 
2006 Electricity Supply from Power Plants  in Northwest Grid </t>
  </si>
  <si>
    <t>2006年电网排放因子计算表
2006 Grid EF Calculation Table</t>
  </si>
  <si>
    <t xml:space="preserve">2007年西北电网电厂供电量
2007 Electricity Supply from Power Plants  in Northwest Grid </t>
  </si>
  <si>
    <t xml:space="preserve">2008年西北电网电厂供电量 
2008 Electricity Supply from Power Plants  in Northwest Grid </t>
  </si>
  <si>
    <t xml:space="preserve">2009年西北电网电厂供电量 
2009 Electricity Supply from Power Plants  in Northwest Grid </t>
  </si>
  <si>
    <t xml:space="preserve">2006年华东电网电厂供电量 
2006 Electricity Supply from Power Plants  in East China Grid </t>
  </si>
  <si>
    <t xml:space="preserve">2007年华东电网电厂供电量 
2007 Electricity Supply from Power Plants  in East China Grid </t>
  </si>
  <si>
    <t xml:space="preserve">2008年华东电网电厂供电量 
2008 Electricity Supply from Power Plants  in East China Grid </t>
  </si>
  <si>
    <t xml:space="preserve">2009年华东电网电厂供电量 
2009 Electricity Supply from Power Plants  in East China Grid </t>
  </si>
  <si>
    <t xml:space="preserve">2006年南方电网电厂供电量 
2006 Electricity Supply from Power Plants  in Southern Grid </t>
  </si>
  <si>
    <t xml:space="preserve">2007年南方电网电厂供电量 
2007 Electricity Supply from Power Plants  in Southern Grid </t>
  </si>
  <si>
    <t xml:space="preserve">2008年南方电网电厂供电量 
2008 Electricity Supply from Power Plants  in Southern Grid </t>
  </si>
  <si>
    <t xml:space="preserve">2009年南方电网电厂供电量 
2009 Electricity Supply from Power Plants  in Southern Grid </t>
  </si>
  <si>
    <t>海南电网排量 
Hainan Grid GHG Emissions</t>
  </si>
  <si>
    <t xml:space="preserve">2006 - 2008 年海南电网电厂供电量 
2006-2008 Electricity Supply from Power Plants  in Hainan Grid </t>
  </si>
  <si>
    <t>来源：《中国能源统计年鉴2007》 China Energy Statistical Yearbook 2007</t>
  </si>
  <si>
    <t xml:space="preserve">2006年东北电网电厂供电量 
2006 Electricity Supply from Power Plants  in Northeast Grid </t>
  </si>
  <si>
    <t>(亿kWh) 
(100 million kWh)</t>
  </si>
  <si>
    <t>（%）</t>
  </si>
  <si>
    <t>（亿kWh)</t>
  </si>
  <si>
    <t>来源：《中国能源统计年鉴2008》 China Energy Statistical Yearbook 2008</t>
  </si>
  <si>
    <t>来源：《中国能源统计年鉴2009》 China Energy Statistical Yearbook 2009</t>
  </si>
  <si>
    <t>来源：《中国能源统计年鉴2010》 China Energy Statistical Yearbook 2010</t>
  </si>
  <si>
    <t>来源：A，B和C来自《中国能源统计年鉴2011》 China Energy Statistical Yearbook 2011</t>
  </si>
  <si>
    <t xml:space="preserve">2010年东北电网电厂供电量 
2010 Electricity Supply from Power Plants  in Northeast Grid </t>
  </si>
  <si>
    <t>2010年电网排放因子计算表 
2010 Grid EF Calculation Table</t>
  </si>
  <si>
    <t>来源：A，B和C来自《中国能源统计年鉴2012》 China Energy Statistical Yearbook 2012</t>
  </si>
  <si>
    <t xml:space="preserve">2011年东北电网电厂供电量 
2011 Electricity Supply from Power Plants  in Northeast Grid </t>
  </si>
  <si>
    <t>2011年电网排放因子计算表 
2011 Grid EF Calculation Table</t>
  </si>
  <si>
    <t>含碳量
Carbon content</t>
  </si>
  <si>
    <r>
      <t>兆焦/吨 燃料 或 兆焦/万立方米 燃气 
(MJ/t fuel or MJ/10,000 m</t>
    </r>
    <r>
      <rPr>
        <vertAlign val="superscript"/>
        <sz val="11"/>
        <color theme="1"/>
        <rFont val="宋体"/>
        <family val="2"/>
        <scheme val="minor"/>
      </rPr>
      <t>3</t>
    </r>
    <r>
      <rPr>
        <sz val="11"/>
        <color theme="1"/>
        <rFont val="宋体"/>
        <family val="2"/>
        <scheme val="minor"/>
      </rPr>
      <t xml:space="preserve"> gas)</t>
    </r>
  </si>
  <si>
    <r>
      <t>(克 CH</t>
    </r>
    <r>
      <rPr>
        <vertAlign val="subscript"/>
        <sz val="11"/>
        <color theme="1"/>
        <rFont val="宋体"/>
        <family val="2"/>
        <scheme val="minor"/>
      </rPr>
      <t>4</t>
    </r>
    <r>
      <rPr>
        <sz val="11"/>
        <color theme="1"/>
        <rFont val="宋体"/>
        <family val="2"/>
        <scheme val="minor"/>
      </rPr>
      <t>/兆焦)
(g CH</t>
    </r>
    <r>
      <rPr>
        <vertAlign val="subscript"/>
        <sz val="11"/>
        <color theme="1"/>
        <rFont val="宋体"/>
        <family val="2"/>
        <scheme val="minor"/>
      </rPr>
      <t>4</t>
    </r>
    <r>
      <rPr>
        <sz val="11"/>
        <color theme="1"/>
        <rFont val="宋体"/>
        <family val="2"/>
        <scheme val="minor"/>
      </rPr>
      <t>/MJ)</t>
    </r>
  </si>
  <si>
    <r>
      <t>(克 N</t>
    </r>
    <r>
      <rPr>
        <vertAlign val="subscript"/>
        <sz val="11"/>
        <color theme="1"/>
        <rFont val="宋体"/>
        <family val="2"/>
        <scheme val="minor"/>
      </rPr>
      <t>2</t>
    </r>
    <r>
      <rPr>
        <sz val="11"/>
        <color theme="1"/>
        <rFont val="宋体"/>
        <family val="2"/>
        <scheme val="minor"/>
      </rPr>
      <t>O/兆焦)
(g N</t>
    </r>
    <r>
      <rPr>
        <vertAlign val="subscript"/>
        <sz val="11"/>
        <color theme="1"/>
        <rFont val="宋体"/>
        <family val="2"/>
        <scheme val="minor"/>
      </rPr>
      <t>2</t>
    </r>
    <r>
      <rPr>
        <sz val="11"/>
        <color theme="1"/>
        <rFont val="宋体"/>
        <family val="2"/>
        <scheme val="minor"/>
      </rPr>
      <t>O/MJ)</t>
    </r>
  </si>
  <si>
    <t>来源：2011《省级温室气体清单编制指南（试行）》第一章 
能源活动，化石燃料燃烧活动内容——部门方法——文字说明给出的能源行业平均氧化率：燃煤（98%）、燃油（98%）和燃气（99%）。其中煤矸石采用煤炭氧化率平均值。焦炭和其他焦化产品采用省级清单表1.7数值（93%）。</t>
  </si>
  <si>
    <t>2006年电网排放因子计算表 
2006 Grid EF Calculation Table</t>
  </si>
  <si>
    <t xml:space="preserve">2007年东北电网电厂供电量 
2007 Electricity Supply from Power Plants  in Northeast Grid </t>
  </si>
  <si>
    <t>2007年电网排放因子计算表 
2007 Grid EF Calculation Table</t>
  </si>
  <si>
    <t xml:space="preserve">2008年东北电网电厂供电量 
2008 Electricity Supply from Power Plants  in Northeast Grid </t>
  </si>
  <si>
    <t>2008年电网排放因子计算表 
2008 Grid EF Calculation Table</t>
  </si>
  <si>
    <t xml:space="preserve">2009年东北电网电厂供电量 
2009 Electricity Supply from Power Plants  in Northeast Grid </t>
  </si>
  <si>
    <t>2009年电网排放因子计算表 
2009 Grid EF Calculation Table</t>
  </si>
  <si>
    <t>油品合计</t>
  </si>
  <si>
    <t>原油</t>
  </si>
  <si>
    <t>汽油</t>
  </si>
  <si>
    <t>煤油</t>
  </si>
  <si>
    <t>柴油</t>
  </si>
  <si>
    <t>燃料油</t>
  </si>
  <si>
    <t>石脑油</t>
    <phoneticPr fontId="34" type="noConversion"/>
  </si>
  <si>
    <t>润滑油</t>
    <phoneticPr fontId="34" type="noConversion"/>
  </si>
  <si>
    <t>石蜡</t>
    <phoneticPr fontId="34" type="noConversion"/>
  </si>
  <si>
    <t>溶剂油</t>
    <phoneticPr fontId="34" type="noConversion"/>
  </si>
  <si>
    <t>石油沥青</t>
    <phoneticPr fontId="34" type="noConversion"/>
  </si>
  <si>
    <t>石油焦</t>
    <phoneticPr fontId="34" type="noConversion"/>
  </si>
  <si>
    <t>液化石油气</t>
    <phoneticPr fontId="34" type="noConversion"/>
  </si>
  <si>
    <t>炼厂干气</t>
    <phoneticPr fontId="34" type="noConversion"/>
  </si>
  <si>
    <t>其他石油制品</t>
    <phoneticPr fontId="34" type="noConversion"/>
  </si>
  <si>
    <t>天然气</t>
    <phoneticPr fontId="34" type="noConversion"/>
  </si>
  <si>
    <t>液化天然气</t>
    <phoneticPr fontId="34" type="noConversion"/>
  </si>
  <si>
    <t>热力</t>
    <phoneticPr fontId="34" type="noConversion"/>
  </si>
  <si>
    <t>电力</t>
    <phoneticPr fontId="34" type="noConversion"/>
  </si>
  <si>
    <t>其他能源</t>
    <phoneticPr fontId="34" type="noConversion"/>
  </si>
  <si>
    <t>上海</t>
    <phoneticPr fontId="27" type="noConversion"/>
  </si>
  <si>
    <t>江苏</t>
    <phoneticPr fontId="27" type="noConversion"/>
  </si>
  <si>
    <t>浙江</t>
    <phoneticPr fontId="27" type="noConversion"/>
  </si>
  <si>
    <t>安徽</t>
    <phoneticPr fontId="27" type="noConversion"/>
  </si>
  <si>
    <t>福建</t>
    <phoneticPr fontId="27" type="noConversion"/>
  </si>
  <si>
    <t>其中从东北 from Northeast China Grid (included)</t>
  </si>
  <si>
    <t>其中从西北 from Northwest China Grid (included)</t>
  </si>
  <si>
    <t>100.4567</t>
  </si>
  <si>
    <t>41.5458</t>
  </si>
  <si>
    <t>337.9255</t>
  </si>
  <si>
    <t>157.6954</t>
  </si>
  <si>
    <t>161.1868</t>
  </si>
  <si>
    <t>256.9702</t>
  </si>
  <si>
    <t>155.2626</t>
  </si>
  <si>
    <t>《2011年电力工业统计资料汇编》"2010 Power Sector Statistical Information" published by China Electricity Council.</t>
  </si>
  <si>
    <t>煤矸石
Gangue</t>
  </si>
  <si>
    <t>高炉煤气
Blast Furnace Gas</t>
  </si>
  <si>
    <t>转炉煤气
Converter Gas</t>
  </si>
  <si>
    <t>煤油
Kerosene</t>
  </si>
  <si>
    <t>石脑油
Naphtha</t>
  </si>
  <si>
    <t>润滑油
Lubricants</t>
  </si>
  <si>
    <t>石蜡
Paraffin Waxes</t>
  </si>
  <si>
    <t>溶剂油
White Spirit</t>
  </si>
  <si>
    <t>石油沥青
Bitumen Asphalt</t>
  </si>
  <si>
    <t>石油焦
Petroleum Coke</t>
  </si>
  <si>
    <t>液化天然气
LNG</t>
  </si>
  <si>
    <t>《2011年电力工业统计资料汇编》"2011 Power Sector Statistical Information" published by China Electricity Council.</t>
  </si>
  <si>
    <r>
      <t>CH</t>
    </r>
    <r>
      <rPr>
        <vertAlign val="subscript"/>
        <sz val="11"/>
        <rFont val="宋体"/>
        <family val="2"/>
        <scheme val="minor"/>
      </rPr>
      <t>4</t>
    </r>
    <r>
      <rPr>
        <sz val="11"/>
        <rFont val="宋体"/>
        <family val="2"/>
        <scheme val="minor"/>
      </rPr>
      <t xml:space="preserve">
排放因子（能源行业）
CH</t>
    </r>
    <r>
      <rPr>
        <vertAlign val="subscript"/>
        <sz val="11"/>
        <rFont val="宋体"/>
        <family val="2"/>
        <scheme val="minor"/>
      </rPr>
      <t>4</t>
    </r>
    <r>
      <rPr>
        <sz val="11"/>
        <rFont val="宋体"/>
        <family val="2"/>
        <scheme val="minor"/>
      </rPr>
      <t xml:space="preserve"> EF(Energy Sector)
</t>
    </r>
  </si>
  <si>
    <r>
      <t>N</t>
    </r>
    <r>
      <rPr>
        <vertAlign val="subscript"/>
        <sz val="11"/>
        <rFont val="宋体"/>
        <family val="2"/>
        <scheme val="minor"/>
      </rPr>
      <t>2</t>
    </r>
    <r>
      <rPr>
        <sz val="11"/>
        <rFont val="宋体"/>
        <family val="2"/>
        <scheme val="minor"/>
      </rPr>
      <t>O
排放因子（能源行业）
N</t>
    </r>
    <r>
      <rPr>
        <vertAlign val="subscript"/>
        <sz val="11"/>
        <rFont val="宋体"/>
        <family val="2"/>
        <scheme val="minor"/>
      </rPr>
      <t>2</t>
    </r>
    <r>
      <rPr>
        <sz val="11"/>
        <rFont val="宋体"/>
        <family val="2"/>
        <scheme val="minor"/>
      </rPr>
      <t xml:space="preserve">O EF (Energy Sector)
</t>
    </r>
  </si>
  <si>
    <t>平均低位发热量 
Lower heating value</t>
  </si>
  <si>
    <t>碳氧化率
Oxidation rate</t>
  </si>
  <si>
    <t>克 碳/兆焦
(g carbon/MJ)</t>
  </si>
  <si>
    <t>发改委 2011年CDM  OM的计算文件 2010 NDRC CDM OM Calculation Methodology</t>
  </si>
  <si>
    <t xml:space="preserve">E </t>
  </si>
  <si>
    <t>海南省 Hainan</t>
  </si>
  <si>
    <t>J=D*E*F/100*44/12*G/100</t>
    <phoneticPr fontId="27" type="noConversion"/>
  </si>
  <si>
    <t>L=F*G*H/100*44/12*I/100</t>
    <phoneticPr fontId="27" type="noConversion"/>
  </si>
  <si>
    <t>M=G*H*I/100*J*44/12/100</t>
    <phoneticPr fontId="27" type="noConversion"/>
  </si>
  <si>
    <t>K=E*F*G/100*H*44/12/100</t>
    <phoneticPr fontId="27" type="noConversion"/>
  </si>
  <si>
    <t>K=E*F*H*G/100*44/12/100</t>
    <phoneticPr fontId="27" type="noConversion"/>
  </si>
  <si>
    <t>L=F*G*H/100*I*44/12/100</t>
    <phoneticPr fontId="27" type="noConversion"/>
  </si>
  <si>
    <t>I=A*D*F*E/100*44/12/100</t>
    <phoneticPr fontId="27" type="noConversion"/>
  </si>
  <si>
    <t>M=B*D*E/100*F*44/12/100</t>
    <phoneticPr fontId="27" type="noConversion"/>
  </si>
  <si>
    <t>Q=C*D*E/100*F*44/12/100</t>
    <phoneticPr fontId="27" type="noConversion"/>
  </si>
  <si>
    <t>《2010年电力工业统计资料汇编》"2010 Power Sector Statistical Information" published by China Electricity Council.</t>
    <phoneticPr fontId="27" type="noConversion"/>
  </si>
  <si>
    <t>原煤</t>
  </si>
  <si>
    <t>洗精煤</t>
  </si>
  <si>
    <t>其他洗煤</t>
  </si>
  <si>
    <t>型煤</t>
  </si>
  <si>
    <t>煤矸石</t>
    <phoneticPr fontId="34" type="noConversion"/>
  </si>
  <si>
    <t>焦炭</t>
  </si>
  <si>
    <t>焦炉煤气</t>
  </si>
  <si>
    <t>高炉煤气</t>
    <phoneticPr fontId="34" type="noConversion"/>
  </si>
  <si>
    <t>转炉煤气</t>
    <phoneticPr fontId="34" type="noConversion"/>
  </si>
  <si>
    <t>其他煤气</t>
  </si>
  <si>
    <t>其他焦化产品</t>
    <phoneticPr fontId="34" type="noConversion"/>
  </si>
  <si>
    <t>发改委 2011年CDM  OM的计算文件 2011 NDRC CDM OM Calculation Methodology</t>
  </si>
  <si>
    <t>2011省级温室气体清单编制指南 2011 Guide on Provincial GHG Inventory Development</t>
  </si>
  <si>
    <t>来源：《中国电力年鉴2010》China Electricity Yearbook 2010</t>
  </si>
  <si>
    <t>其它能源 
Other Energy</t>
  </si>
  <si>
    <t>《中国电力年鉴2008》China Electricity Yearbook 2008</t>
  </si>
  <si>
    <t>江西省
Jiangxi</t>
  </si>
  <si>
    <t>河南省
Henan</t>
  </si>
  <si>
    <t>湖北省
Hubei</t>
  </si>
  <si>
    <t>湖南省
Hunan</t>
  </si>
  <si>
    <t>重庆市
Chongqing</t>
  </si>
  <si>
    <t>四川省
Sichuan</t>
  </si>
  <si>
    <t>小计
Total</t>
  </si>
  <si>
    <t>L</t>
  </si>
  <si>
    <t>N=G*J*K/100</t>
  </si>
  <si>
    <t>O=G*J*L/100</t>
  </si>
  <si>
    <t>P=M+N*25+O*298</t>
  </si>
  <si>
    <t>江西省 Jiangxi</t>
  </si>
  <si>
    <t>河南省 Henan</t>
  </si>
  <si>
    <t>湖北省 Hubei</t>
  </si>
  <si>
    <t>湖南省 Hunan</t>
  </si>
  <si>
    <t>重庆市 Chongqing</t>
  </si>
  <si>
    <t>四川省 Sichuan</t>
  </si>
  <si>
    <t>北京市
Beijing</t>
  </si>
  <si>
    <t>天津市 
Tianjin</t>
  </si>
  <si>
    <t>河北省 
Hebei</t>
  </si>
  <si>
    <t>山西省
Shanxi</t>
  </si>
  <si>
    <t>内蒙古 
Inner Mongolia</t>
  </si>
  <si>
    <t>山东省
Shandong</t>
  </si>
  <si>
    <t>北京市 Beijing</t>
  </si>
  <si>
    <t>天津市 Tianjin</t>
  </si>
  <si>
    <t>河北省 Hebei</t>
  </si>
  <si>
    <t>山西省 Shanxi</t>
  </si>
  <si>
    <t>内蒙古 Inner Mongolia</t>
  </si>
  <si>
    <t>山东省 Shandong</t>
  </si>
  <si>
    <t>上海市
Shanghai</t>
  </si>
  <si>
    <t>江苏省
Jiangsu</t>
  </si>
  <si>
    <t>浙江省
Zhejiang</t>
  </si>
  <si>
    <t>安徽省
Anhui</t>
  </si>
  <si>
    <t>福建省
Fujian</t>
  </si>
  <si>
    <t>M=F*I*J/100</t>
  </si>
  <si>
    <t>N=F*I*K/100</t>
  </si>
  <si>
    <t>O=L+M*25+N*298</t>
  </si>
  <si>
    <t>上海市 Shanghai</t>
  </si>
  <si>
    <t>江苏省 Jiangsu</t>
  </si>
  <si>
    <t>浙江省 Zhejiang</t>
  </si>
  <si>
    <t>安徽省 Anhui</t>
  </si>
  <si>
    <t>福建省 Fujian</t>
  </si>
  <si>
    <t>《2008年电力工业统计资料汇编》"2008 Power Sector Statistical Information Collection" published by China Electricity Council</t>
  </si>
  <si>
    <t>其中从华北 from North China Grid (included)</t>
  </si>
  <si>
    <t>其中从华中 from Central China Grid (included)</t>
  </si>
  <si>
    <t>核电用电率 
(Electricity consumed by nuclear plants)</t>
  </si>
  <si>
    <t>广东省
Guangdong</t>
  </si>
  <si>
    <t>广西
Guangxi</t>
  </si>
  <si>
    <t>贵州省
Guizhou</t>
  </si>
  <si>
    <t>云南省
Yunan</t>
  </si>
  <si>
    <t>L=E*H*I/100</t>
  </si>
  <si>
    <t>M=E*H*J/100</t>
  </si>
  <si>
    <t>N=K+L*25+M*298</t>
  </si>
  <si>
    <t>广东省 Guangdong</t>
  </si>
  <si>
    <t>广西自治区 Guangxi</t>
  </si>
  <si>
    <t>贵州省 Guizhou</t>
  </si>
  <si>
    <t>云南省 Yunan</t>
  </si>
  <si>
    <t>海南省
Hainan</t>
  </si>
  <si>
    <t>J=A*F*G/100</t>
  </si>
  <si>
    <t>K=A*F*H/100</t>
  </si>
  <si>
    <t>L=I+J*25+K*298</t>
  </si>
  <si>
    <t>N=B*F*G/100</t>
  </si>
  <si>
    <t>O=B*F*H/100</t>
  </si>
  <si>
    <t>小计 Total</t>
  </si>
  <si>
    <t>R=C*F*G/100</t>
  </si>
  <si>
    <t>S=C*F*H/100</t>
  </si>
  <si>
    <t>T=Q+R*25+S*298</t>
  </si>
  <si>
    <t>东北 Northeast</t>
  </si>
  <si>
    <t>西北 Northwest</t>
  </si>
  <si>
    <t>华中 Central</t>
  </si>
  <si>
    <t>华北 North China</t>
  </si>
  <si>
    <t>华东 East China</t>
  </si>
  <si>
    <t>南方 Southern</t>
  </si>
  <si>
    <t>海南 Hainan</t>
  </si>
  <si>
    <t>亿立方米
(100 million cubic meter)</t>
  </si>
  <si>
    <t>原煤 
Raw Coal</t>
  </si>
  <si>
    <t>洗精煤 
Cleaned Coal</t>
  </si>
  <si>
    <t>其它洗煤 
Other Washed Coal</t>
  </si>
  <si>
    <t>型煤 
Briquette</t>
  </si>
  <si>
    <t>焦炭 
Coke</t>
  </si>
  <si>
    <t>焦炉煤气 
Coke Oven Gas</t>
  </si>
  <si>
    <t>其他煤气 
Other Gas</t>
  </si>
  <si>
    <t>原油 
Crude Oil</t>
  </si>
  <si>
    <t>汽油 
Gasoline</t>
  </si>
  <si>
    <t>柴油 
Diesel</t>
  </si>
  <si>
    <t>燃料油 
Fuel Oil</t>
  </si>
  <si>
    <t>液化石油气 
Liquefied Petroleum Gas</t>
  </si>
  <si>
    <t>炼厂干气 
Refinery Gas</t>
  </si>
  <si>
    <t>天然气 
Natural Gas</t>
  </si>
  <si>
    <t>其他石油制品 
Other Petroleum Products</t>
  </si>
  <si>
    <t>其他焦化产品 
Other Coking Products</t>
  </si>
  <si>
    <r>
      <t>其它能源</t>
    </r>
    <r>
      <rPr>
        <sz val="11"/>
        <rFont val="Times New Roman"/>
        <family val="1"/>
      </rPr>
      <t xml:space="preserve"> 
Other Energy</t>
    </r>
  </si>
  <si>
    <t>《IPCC2006》</t>
  </si>
  <si>
    <t>M=J+K*25+L*298</t>
  </si>
  <si>
    <t>总计 Total</t>
  </si>
  <si>
    <t>K=D*G*H/100</t>
  </si>
  <si>
    <t>省名称 
Province</t>
  </si>
  <si>
    <t>辽宁省 Liaoning</t>
  </si>
  <si>
    <t>吉林省 Jilin</t>
  </si>
  <si>
    <t>黑龙江省 Heilongjiang</t>
  </si>
  <si>
    <t>万千瓦时
(10,000 kWh)</t>
  </si>
  <si>
    <t>水电厂用电率
(Electricity consumed by hydroelectric plants)</t>
  </si>
  <si>
    <t>火电供电量 
(Electricity Supplied by fire power plants)</t>
  </si>
  <si>
    <t>水电供电量
(Electricity Supplied by hydroelectric plants)</t>
  </si>
  <si>
    <t>水力发电量
(Electricity generated by hydroelectric plants)</t>
  </si>
  <si>
    <t>风电发电量
(Electricity generated by wind plants)</t>
  </si>
  <si>
    <t>风电用电率
(Electricity consumed by wind plants)</t>
  </si>
  <si>
    <t>火力发电量 
Electricy generated by fire power plants)</t>
  </si>
  <si>
    <t>全部供电量
(total electricity supplied)</t>
  </si>
  <si>
    <t>来源：《中国电力年鉴2008》China Electricity Yearbook 2008</t>
  </si>
  <si>
    <t>《中国电力年鉴2007》China Electricity Yearbook 2007</t>
  </si>
  <si>
    <t>电厂用电率
(Electricity consumed by power plants)</t>
  </si>
  <si>
    <t>发改委 2010年CDM  OM的计算文件 2010 NDRC CDM OM Calculation Methodology</t>
  </si>
  <si>
    <t>核电、风电的供电量
Electricity Supplied (nuclear &amp; wind)</t>
  </si>
  <si>
    <t>核电发电量(Electricity generated by nuclear plants)</t>
  </si>
  <si>
    <t>电网电厂供电 (Electricity supplied by power plants in the grid)</t>
  </si>
  <si>
    <t>电网内电厂排放 (Emissions from power plants in the grid)</t>
  </si>
  <si>
    <t>来源：《中国电力年鉴2009》China Electricity Yearbook 2009</t>
  </si>
  <si>
    <t>陕西省 Shaanxi</t>
  </si>
  <si>
    <t>甘肃省 Gansu</t>
  </si>
  <si>
    <t>青海省 Qinghai</t>
  </si>
  <si>
    <t>宁夏 
Ningxia</t>
  </si>
  <si>
    <t>青海省 
Qinghai</t>
  </si>
  <si>
    <t>甘肃省 
Gansu</t>
  </si>
  <si>
    <t>陕西省 
Shaanxi</t>
  </si>
  <si>
    <t>新疆
Xinjiang</t>
  </si>
  <si>
    <t>J</t>
  </si>
  <si>
    <t>K</t>
  </si>
  <si>
    <t>《中国电力年鉴2009》China Electricity Yearbook 2009</t>
  </si>
  <si>
    <t>H</t>
  </si>
  <si>
    <t>I</t>
  </si>
  <si>
    <t>A</t>
  </si>
  <si>
    <t>B</t>
  </si>
  <si>
    <t>C</t>
  </si>
  <si>
    <t>D=A+B+C</t>
  </si>
  <si>
    <t>E</t>
  </si>
  <si>
    <t>F</t>
  </si>
  <si>
    <t>G</t>
  </si>
  <si>
    <t>L=D*G*I/100</t>
  </si>
  <si>
    <t>D</t>
  </si>
  <si>
    <t>F=A+B+C+D+E</t>
  </si>
  <si>
    <t>G=A+B+C+D+E+F</t>
  </si>
  <si>
    <t>E=A+B+C+D</t>
    <phoneticPr fontId="13" type="noConversion"/>
  </si>
  <si>
    <t>阳城送江苏 （华东从华北）
Jiangsu imported from Yangcheng (East China imported from North China)</t>
  </si>
  <si>
    <t>亿千瓦时
100 million kWh</t>
  </si>
  <si>
    <t>万千瓦时
10,000 kWh</t>
  </si>
  <si>
    <t>2006年电网间电量交换情况
2006 - Electricity Exchange between Grids</t>
  </si>
  <si>
    <t>2007年电网间电量交换情况
2007 - Electricity Exchange between Grids</t>
  </si>
  <si>
    <t>2008年电网间电量交换情况
2008 - Electricity Exchange between Grids</t>
  </si>
  <si>
    <t>能源名称 
Energy Resource</t>
  </si>
  <si>
    <t>计量单位 
Measuring units</t>
  </si>
  <si>
    <t>辽宁省
Liaoning</t>
  </si>
  <si>
    <t>吉林省
Jilin</t>
  </si>
  <si>
    <t>黑龙江省
Heilongjiang</t>
  </si>
  <si>
    <t>含碳量
Carbon Content</t>
  </si>
  <si>
    <t>%</t>
  </si>
  <si>
    <t>吨 (ton)</t>
  </si>
  <si>
    <t>万吨
(10,000 ton)</t>
  </si>
  <si>
    <t>万吨标煤 
(10,000 tce)</t>
  </si>
  <si>
    <t>来源：《中国能源统计年鉴2012》、《重点用能单位能源利用状况报告》、《公共机构能源资源消耗统计制度》
其中，其他洗煤、型煤、焦炉煤气、其他煤气、其他石油制品和其他焦化产品与《2012中国区域电网基准线排放因子》的OM文件取值不同。其它洗煤按《中国能源统计年鉴2012》中其他洗煤-煤泥值域中间值取值；焦炉煤气按照《中国能源统计年鉴2012》值域中间值取值；型煤、其他煤气、其他石油制品、其他焦化产品、液化天然气按《重点用能单位能源利用状况报告》中的参考折标系数或者参考折标系数值域中间值，采用标煤数据为29307MJ/t。
煤矸石、高炉煤气、转炉煤气、石油焦、液化天然气采用《公共机构能源资源消耗统计制度》（2011年7月）附录数据。
未特别说明均采用能源年鉴数值。</t>
  </si>
  <si>
    <t xml:space="preserve">来源：2006 IPCC Guidelines for National Greenhouse Gas Inventories， Volume 2 Energy（2006年IPCC国家温室气体清单指南目录，第 2 卷 能源）
其中，“液化石油气”来自第一章 导言 表1.4 燃烧的缺省CO2排放因子；CH4和N2O的排放因子来自第二章 固定源燃烧 表2.2 能源工业中固定源燃烧的缺省排放因子。排放因子的取值上，原煤、洗精煤、其他洗煤和型煤均取自“炼焦煤”；焦炭取自“焦炉焦炭和褐煤焦炭”；燃料油取自“残留燃料油”；炼厂干气取自“炼厂气”；其他石油制品取自“其他石油产品”。“其他煤气”及“其他焦化产品”的说明见批注。
煤矸石采用“炼焦煤”的数值，高炉煤气及转炉煤气采用焦炉煤气的数值，液化天然气采用天然气的数值。
</t>
  </si>
  <si>
    <r>
      <t>电力供应排放因子，考虑电量交换</t>
    </r>
    <r>
      <rPr>
        <sz val="12"/>
        <rFont val="Times New Roman"/>
        <family val="1"/>
      </rPr>
      <t xml:space="preserve"> (</t>
    </r>
    <r>
      <rPr>
        <sz val="12"/>
        <rFont val="宋体"/>
        <family val="3"/>
        <charset val="134"/>
      </rPr>
      <t>若无净输入电，该值与不考虑交换因子相同</t>
    </r>
    <r>
      <rPr>
        <sz val="12"/>
        <rFont val="Times New Roman"/>
        <family val="1"/>
      </rPr>
      <t>(EF for electricity supplied in the gird, considered power exhange; if net export, this is same as above)</t>
    </r>
  </si>
  <si>
    <r>
      <t>电力供应排放因子，考虑电量交换</t>
    </r>
    <r>
      <rPr>
        <sz val="12"/>
        <rFont val="Times New Roman"/>
        <family val="1"/>
      </rPr>
      <t xml:space="preserve"> (</t>
    </r>
    <r>
      <rPr>
        <sz val="12"/>
        <rFont val="宋体"/>
        <family val="3"/>
        <charset val="134"/>
      </rPr>
      <t>若无净输入电，该值与不考虑交互因子相同</t>
    </r>
    <r>
      <rPr>
        <sz val="12"/>
        <rFont val="Times New Roman"/>
        <family val="1"/>
      </rPr>
      <t>(EF for electricity supplied in the gird, considered power exhange; if net export, this is same as above)</t>
    </r>
  </si>
  <si>
    <t>-</t>
  </si>
  <si>
    <t>目的</t>
  </si>
  <si>
    <t>修订历史</t>
  </si>
  <si>
    <t>本外购电力排放因子于2011年9月在世界资源研究所《能源消耗引起的温室气体排放计算工具指南》中首次推出。</t>
  </si>
  <si>
    <t>在2012年9月更新后推出的《能源消耗引起的温室气体排放计算工具指南（2.0版）》中对此排放因子的数据来源进行调整，增加来自《省级温室气体清单编制指南（试行）》的部分源数据。</t>
  </si>
  <si>
    <t>数据来源</t>
  </si>
  <si>
    <t>《中国能源统计年鉴》，2007年-2012年</t>
  </si>
  <si>
    <t>《省级温室气体清单编制指南（试行）》，国家发展和改革委员会应对气候变化司，2011年5月</t>
  </si>
  <si>
    <t>《重点用能单位能源利用状况报告制度实施方案》，国家发展和改革委员会，2008年</t>
  </si>
  <si>
    <t>《公共机构能源资源消耗统计制度》，国务院机关事务管理局，2011年7月</t>
  </si>
  <si>
    <t>《IPCC国家温室气体清单指南》，日本全球环境战略研究所，2006年</t>
  </si>
  <si>
    <t>《电力工业统计资料汇编》，中国电力企业联合会，2008年-2011年，</t>
  </si>
  <si>
    <t>《中国区域电网基准线排放因子》，国家发展和改革委员会，2010年-2012年</t>
  </si>
  <si>
    <r>
      <t>吨CO</t>
    </r>
    <r>
      <rPr>
        <vertAlign val="subscript"/>
        <sz val="12"/>
        <rFont val="Times New Roman"/>
        <family val="1"/>
      </rPr>
      <t>2</t>
    </r>
    <r>
      <rPr>
        <sz val="12"/>
        <rFont val="Times New Roman"/>
        <family val="1"/>
      </rPr>
      <t>/万千瓦时</t>
    </r>
  </si>
  <si>
    <r>
      <t>克CH</t>
    </r>
    <r>
      <rPr>
        <vertAlign val="subscript"/>
        <sz val="12"/>
        <rFont val="Times New Roman"/>
        <family val="1"/>
      </rPr>
      <t>4</t>
    </r>
    <r>
      <rPr>
        <sz val="12"/>
        <rFont val="Times New Roman"/>
        <family val="1"/>
      </rPr>
      <t>/万千瓦时</t>
    </r>
  </si>
  <si>
    <r>
      <t>吨CO</t>
    </r>
    <r>
      <rPr>
        <vertAlign val="subscript"/>
        <sz val="12"/>
        <rFont val="Times New Roman"/>
        <family val="1"/>
      </rPr>
      <t>2</t>
    </r>
    <r>
      <rPr>
        <sz val="12"/>
        <rFont val="Times New Roman"/>
        <family val="1"/>
      </rPr>
      <t>e/万千瓦时</t>
    </r>
  </si>
  <si>
    <r>
      <t xml:space="preserve"> CO</t>
    </r>
    <r>
      <rPr>
        <b/>
        <vertAlign val="subscript"/>
        <sz val="12"/>
        <rFont val="Times New Roman"/>
        <family val="1"/>
      </rPr>
      <t>2</t>
    </r>
    <r>
      <rPr>
        <b/>
        <sz val="12"/>
        <rFont val="Times New Roman"/>
        <family val="1"/>
      </rPr>
      <t xml:space="preserve"> 排放因子 
CO</t>
    </r>
    <r>
      <rPr>
        <b/>
        <vertAlign val="subscript"/>
        <sz val="12"/>
        <rFont val="Times New Roman"/>
        <family val="1"/>
      </rPr>
      <t>2</t>
    </r>
    <r>
      <rPr>
        <b/>
        <sz val="12"/>
        <rFont val="Times New Roman"/>
        <family val="1"/>
      </rPr>
      <t xml:space="preserve"> EF</t>
    </r>
  </si>
  <si>
    <r>
      <t>CH</t>
    </r>
    <r>
      <rPr>
        <b/>
        <vertAlign val="subscript"/>
        <sz val="12"/>
        <rFont val="Times New Roman"/>
        <family val="1"/>
      </rPr>
      <t>4</t>
    </r>
    <r>
      <rPr>
        <b/>
        <sz val="12"/>
        <rFont val="Times New Roman"/>
        <family val="1"/>
      </rPr>
      <t xml:space="preserve"> 排放因子 
CH</t>
    </r>
    <r>
      <rPr>
        <b/>
        <vertAlign val="subscript"/>
        <sz val="12"/>
        <rFont val="Times New Roman"/>
        <family val="1"/>
      </rPr>
      <t>4</t>
    </r>
    <r>
      <rPr>
        <b/>
        <sz val="12"/>
        <rFont val="Times New Roman"/>
        <family val="1"/>
      </rPr>
      <t xml:space="preserve"> EF</t>
    </r>
  </si>
  <si>
    <r>
      <t>N</t>
    </r>
    <r>
      <rPr>
        <b/>
        <vertAlign val="subscript"/>
        <sz val="12"/>
        <rFont val="Times New Roman"/>
        <family val="1"/>
      </rPr>
      <t>2</t>
    </r>
    <r>
      <rPr>
        <b/>
        <sz val="12"/>
        <rFont val="Times New Roman"/>
        <family val="1"/>
      </rPr>
      <t>O 排放因子 
N</t>
    </r>
    <r>
      <rPr>
        <b/>
        <vertAlign val="subscript"/>
        <sz val="12"/>
        <rFont val="Times New Roman"/>
        <family val="1"/>
      </rPr>
      <t>2</t>
    </r>
    <r>
      <rPr>
        <b/>
        <sz val="12"/>
        <rFont val="Times New Roman"/>
        <family val="1"/>
      </rPr>
      <t>O EF</t>
    </r>
  </si>
  <si>
    <r>
      <t>CO</t>
    </r>
    <r>
      <rPr>
        <b/>
        <vertAlign val="subscript"/>
        <sz val="12"/>
        <rFont val="Times New Roman"/>
        <family val="1"/>
      </rPr>
      <t>2</t>
    </r>
    <r>
      <rPr>
        <b/>
        <sz val="12"/>
        <rFont val="Times New Roman"/>
        <family val="1"/>
      </rPr>
      <t xml:space="preserve"> 当量排放因子 
CO</t>
    </r>
    <r>
      <rPr>
        <b/>
        <vertAlign val="subscript"/>
        <sz val="12"/>
        <rFont val="Times New Roman"/>
        <family val="1"/>
      </rPr>
      <t>2</t>
    </r>
    <r>
      <rPr>
        <b/>
        <sz val="12"/>
        <rFont val="Times New Roman"/>
        <family val="1"/>
      </rPr>
      <t>e EF</t>
    </r>
  </si>
  <si>
    <t>来源：2011 《省级温室气体清单编制指南（试行）》第一章（能源活动）的表1.5（公共电力与热力）和表1.7
      2007 《中国温室气体清单研究》表2-62和表2-64（a）
      2006 《IPCC国家温室气体清单指南》第二卷第一章表1.3和表1.4
      2012  《2012中国区域电网基准线排放因子》
汽油、柴油、燃料油及其他石油制品的数值，在《省级温室气体清单编制指南》表1.5和《IPCC2006》中的数值一致；
“其他煤气”取《中国温室气体清单研究》表2-64（a）中气体燃料的“其他”的数值；
“其他焦化产品”和《省级温室气体清单编制指南》表1.5和《中国温室气体清单研究》中的处理方法保持一致，采用与“焦炭”一致的数值。
煤矸石的数值与《2012中国区域电网基准线排放因子》的OM文件保持一致；
高炉煤气采用IPCC 2006 V2_1_Ch1 table 1.3的Blast Furnace Gas的缺省值；
转炉煤气与《2012中国区域电网基准线排放因子》的OM文件保持一致，采用IPCC 2006 V2_1_Ch1 table 1.4中Oxygen Steel Furnace Gas的缺省值；
液化天然气采用《省级温室气体清单编制指南》表1.5天然气的数值，石油焦采用表1.7数值，其他石油制品采用表1.7其他油品的数值，液化石油气采用表1.7其他部门的LPG数值；
未特别说明的燃料种类均采用《省级温室气体清单编制指南》表1.5对应燃料种类的数值。</t>
  </si>
  <si>
    <r>
      <t>克N</t>
    </r>
    <r>
      <rPr>
        <vertAlign val="subscript"/>
        <sz val="12"/>
        <rFont val="Times New Roman"/>
        <family val="1"/>
      </rPr>
      <t>2</t>
    </r>
    <r>
      <rPr>
        <sz val="12"/>
        <rFont val="Times New Roman"/>
        <family val="1"/>
      </rPr>
      <t>O/万千瓦时</t>
    </r>
  </si>
  <si>
    <r>
      <t>计算二氧化碳当量排放因子使用IPCC第四次评估报告（2007）中的全球增温潜势，CH</t>
    </r>
    <r>
      <rPr>
        <vertAlign val="subscript"/>
        <sz val="11"/>
        <color theme="1"/>
        <rFont val="宋体"/>
        <family val="2"/>
        <scheme val="minor"/>
      </rPr>
      <t>4</t>
    </r>
    <r>
      <rPr>
        <sz val="11"/>
        <color theme="1"/>
        <rFont val="宋体"/>
        <family val="2"/>
        <charset val="134"/>
        <scheme val="minor"/>
      </rPr>
      <t>为25，N</t>
    </r>
    <r>
      <rPr>
        <vertAlign val="subscript"/>
        <sz val="11"/>
        <color theme="1"/>
        <rFont val="宋体"/>
        <family val="2"/>
        <scheme val="minor"/>
      </rPr>
      <t>2</t>
    </r>
    <r>
      <rPr>
        <sz val="11"/>
        <color theme="1"/>
        <rFont val="宋体"/>
        <family val="2"/>
        <charset val="134"/>
        <scheme val="minor"/>
      </rPr>
      <t>O为298</t>
    </r>
  </si>
  <si>
    <t>来源：《中国电力年鉴2011》China Electricity Yearbook 2011</t>
  </si>
  <si>
    <t>来源：《中国电力年鉴2012》China Electricity Yearbook 2012</t>
  </si>
  <si>
    <t xml:space="preserve">          《2011年电力工业统计资料汇编》"2011 Power Sector Statistical Information" published by China Electricity Council.</t>
  </si>
  <si>
    <t xml:space="preserve">             《2011年电力工业统计资料汇编》"2011 Power Sector Statistical Information" published by China Electricity Council.</t>
  </si>
  <si>
    <t xml:space="preserve">            《2011年电力工业统计资料汇编》"2011 Power Sector Statistical Information" published by China Electricity Council.</t>
  </si>
  <si>
    <t xml:space="preserve">          《2011年电力工业统计资料汇编》"2010 Power Sector Statistical Information" published by China Electricity Council.</t>
  </si>
  <si>
    <t xml:space="preserve">           发改委 2011年CDM  OM的计算文件 2011 NDRC CDM OM Calculation Methodology</t>
  </si>
  <si>
    <t xml:space="preserve">          《IPCC2006》</t>
  </si>
  <si>
    <t xml:space="preserve">          2011省级温室气体清单编制指南 2011 Guide on Provincial GHG Inventory Development</t>
  </si>
  <si>
    <t xml:space="preserve">              发改委 2010年CDM  OM的计算文件 2010 NDRC CDM OM Calculation Methodology</t>
  </si>
  <si>
    <t xml:space="preserve">            《IPCC2006》</t>
  </si>
  <si>
    <t xml:space="preserve">         《2010年电力工业统计资料汇编》"2010 Power Sector Statistical Information" published by China Electricity Council.</t>
  </si>
  <si>
    <t xml:space="preserve">         《IPCC2006》</t>
  </si>
  <si>
    <t xml:space="preserve">           2011省级温室气体清单编制指南 2011 Guide on Provincial GHG Inventory Development</t>
  </si>
  <si>
    <t xml:space="preserve">            《2011年电力工业统计资料汇编》"2010 Power Sector Statistical Information" published by China Electricity Council.</t>
  </si>
  <si>
    <t xml:space="preserve">             2011省级温室气体清单编制指南 2011 Guide on Provincial GHG Inventory Development</t>
  </si>
  <si>
    <t>净受入电 (净输出时该值显示为0) Net import (if net export, shown as 0)</t>
  </si>
  <si>
    <t>电力供应排放因子，考虑电量交换 (若无净受入电，该值与不考虑电量交换因子相同(EF for electricity supplied in the gird, considered power exhange; if net export, this is same as above)</t>
  </si>
  <si>
    <t>净受入电 (净送出时该值显示为0) Net import (if net export, shown as 0)</t>
  </si>
  <si>
    <t>净输入电 (净送出时该值显示为0) Net import (if net export, shown as 0)</t>
  </si>
  <si>
    <t>电力供应排放因子，考虑电量交换 (若无净受入电，该值与不考虑交换因子相同(EF for electricity supplied in the gird, considered power exhange; if net export, this is same as above)</t>
  </si>
  <si>
    <t>电力供应排放因子，考虑电量交换 (若无净受入电，该值与供应因子相同(EF for electricity supplied in the gird, considered power exhange; if net export, this is same as above)</t>
  </si>
  <si>
    <t xml:space="preserve">           发改委 2010年CDM  OM的计算文件 2010 NDRC CDM OM Calculation Methodology</t>
  </si>
  <si>
    <t xml:space="preserve">           《IPCC2006》</t>
  </si>
  <si>
    <t xml:space="preserve">          《中国电力年鉴2009》China Electricity Yearbook 2009</t>
  </si>
  <si>
    <t xml:space="preserve">          发改委 2010年CDM  OM的计算文件 2010 NDRC CDM OM Calculation Methodology</t>
  </si>
  <si>
    <r>
      <t>电力供应排放因子</t>
    </r>
    <r>
      <rPr>
        <sz val="12"/>
        <rFont val="Times New Roman"/>
        <family val="1"/>
      </rPr>
      <t xml:space="preserve"> ，</t>
    </r>
    <r>
      <rPr>
        <sz val="12"/>
        <rFont val="宋体"/>
        <family val="3"/>
        <charset val="134"/>
      </rPr>
      <t>不考虑电量交换</t>
    </r>
    <r>
      <rPr>
        <sz val="12"/>
        <rFont val="Times New Roman"/>
        <family val="1"/>
      </rPr>
      <t xml:space="preserve"> (EF for electricity supplied in the grid, no power exchange considered)</t>
    </r>
  </si>
  <si>
    <t xml:space="preserve">           《中国电力年鉴2008》China Electricity Yearbook 2008</t>
  </si>
  <si>
    <t>电力供应排放因子，考虑电量交换 (若无净受入电，该值与生产因子相同(EF for electricity supplied in the gird, considered power exhange; if net export, this is same as above)</t>
  </si>
  <si>
    <t>华北从东北净受入电量
North China net import from Northeast</t>
  </si>
  <si>
    <t>华北从华中净受入电量
North China net import from Central China</t>
  </si>
  <si>
    <t>华东从华中净受入电量
East China net import from Central China</t>
  </si>
  <si>
    <t>南方从华中净受入电量
Southern net import from Central China</t>
  </si>
  <si>
    <t>华中从西北净受入电量
Central China net import from Northwest</t>
  </si>
  <si>
    <t>华中从华北净受入电量
Central China net import from North China</t>
  </si>
  <si>
    <t>华北从西北净受入电量
North China net import from Northwest</t>
  </si>
  <si>
    <t>电力供应排放因子 ，不考虑电量交换 (EF for electricity supplied in the grid, no power exchange considered)</t>
  </si>
  <si>
    <t>注：各区域电网计算表的净受入电量总数是指该电网相对其他电网的净受入电的总和，不考虑该电网向其他电网的净送出电</t>
  </si>
  <si>
    <t>2009年电网间电量交换情况
2009 - Electricity Exchange between Grids</t>
  </si>
  <si>
    <t>2010年电网间电量交换情况
2010 - Electricity Exchange between Grids</t>
  </si>
  <si>
    <t>2011年电网间电量交换情况
2010 - Electricity Exchange between Grids</t>
  </si>
  <si>
    <r>
      <t>来源：发改委 2010年CDM  OM的计算文件引用《电力工业统计资料提要2006</t>
    </r>
    <r>
      <rPr>
        <sz val="12"/>
        <color indexed="8"/>
        <rFont val="宋体"/>
        <family val="2"/>
        <scheme val="minor"/>
      </rPr>
      <t>》
Source: 2010 NDRC CDM OM Calculation Methodology cited "2006 Power Sector Statistical Information" published by China Electricity Council.</t>
    </r>
  </si>
  <si>
    <r>
      <t>来源：发改委 2010年CDM  OM的计算文件引用《电力工业统计资料提要2007</t>
    </r>
    <r>
      <rPr>
        <sz val="12"/>
        <color indexed="8"/>
        <rFont val="宋体"/>
        <family val="2"/>
        <scheme val="minor"/>
      </rPr>
      <t>》
Source: 2010 NDRC CDM OM Calculation Methodology cited "2007 Power Sector Statistical Information" published by China Electricity Council.</t>
    </r>
  </si>
  <si>
    <r>
      <t>来源：发改委 2010年CDM  OM的计算文件引用《电力工业统计资料提要2008</t>
    </r>
    <r>
      <rPr>
        <sz val="12"/>
        <color indexed="8"/>
        <rFont val="宋体"/>
        <family val="2"/>
        <scheme val="minor"/>
      </rPr>
      <t>》
Source: 2010 NDRC CDM OM Calculation Methodology cited "2008 Power Sector Statistical Information" published by China Electricity Council.</t>
    </r>
  </si>
  <si>
    <r>
      <t>来源：发改委 2011年CDM  OM的计算文件引用《2009年电力工业统计资料汇编</t>
    </r>
    <r>
      <rPr>
        <sz val="12"/>
        <color indexed="8"/>
        <rFont val="宋体"/>
        <family val="2"/>
        <scheme val="minor"/>
      </rPr>
      <t>》
Source: 2011 NDRC CDM OM Calculation Methodology cited "2009 Power Sector Statistical Information" published by China Electricity Council.</t>
    </r>
  </si>
  <si>
    <r>
      <t>来源：《2010年电力工业统计资料汇编</t>
    </r>
    <r>
      <rPr>
        <sz val="12"/>
        <color indexed="8"/>
        <rFont val="宋体"/>
        <family val="2"/>
        <scheme val="minor"/>
      </rPr>
      <t>》
Source:  "2010 Power Sector Statistical Information" published by China Electricity Council.</t>
    </r>
  </si>
  <si>
    <r>
      <t>来源：《2011年电力工业统计资料汇编</t>
    </r>
    <r>
      <rPr>
        <sz val="12"/>
        <color indexed="8"/>
        <rFont val="宋体"/>
        <family val="2"/>
        <scheme val="minor"/>
      </rPr>
      <t>》
Source:  "2010 Power Sector Statistical Information" published by China Electricity Council.</t>
    </r>
  </si>
  <si>
    <r>
      <t>CH</t>
    </r>
    <r>
      <rPr>
        <b/>
        <vertAlign val="subscript"/>
        <sz val="12"/>
        <rFont val="宋体"/>
        <family val="2"/>
        <scheme val="minor"/>
      </rPr>
      <t>4</t>
    </r>
    <r>
      <rPr>
        <b/>
        <sz val="12"/>
        <rFont val="宋体"/>
        <family val="2"/>
        <scheme val="minor"/>
      </rPr>
      <t xml:space="preserve">
排放因子（能源行业）
CH</t>
    </r>
    <r>
      <rPr>
        <b/>
        <vertAlign val="subscript"/>
        <sz val="12"/>
        <rFont val="宋体"/>
        <family val="2"/>
        <scheme val="minor"/>
      </rPr>
      <t>4</t>
    </r>
    <r>
      <rPr>
        <b/>
        <sz val="12"/>
        <rFont val="宋体"/>
        <family val="2"/>
        <scheme val="minor"/>
      </rPr>
      <t xml:space="preserve"> EF(Energy Sector)
</t>
    </r>
  </si>
  <si>
    <r>
      <t>N</t>
    </r>
    <r>
      <rPr>
        <b/>
        <vertAlign val="subscript"/>
        <sz val="12"/>
        <rFont val="宋体"/>
        <family val="2"/>
        <scheme val="minor"/>
      </rPr>
      <t>2</t>
    </r>
    <r>
      <rPr>
        <b/>
        <sz val="12"/>
        <rFont val="宋体"/>
        <family val="2"/>
        <scheme val="minor"/>
      </rPr>
      <t>O
排放因子（能源行业）
N</t>
    </r>
    <r>
      <rPr>
        <b/>
        <vertAlign val="subscript"/>
        <sz val="12"/>
        <rFont val="宋体"/>
        <family val="2"/>
        <scheme val="minor"/>
      </rPr>
      <t>2</t>
    </r>
    <r>
      <rPr>
        <b/>
        <sz val="12"/>
        <rFont val="宋体"/>
        <family val="2"/>
        <scheme val="minor"/>
      </rPr>
      <t xml:space="preserve">O EF (Energy Sector)
</t>
    </r>
  </si>
  <si>
    <r>
      <t xml:space="preserve"> CO</t>
    </r>
    <r>
      <rPr>
        <b/>
        <vertAlign val="subscript"/>
        <sz val="12"/>
        <rFont val="宋体"/>
        <family val="2"/>
        <scheme val="minor"/>
      </rPr>
      <t>2</t>
    </r>
    <r>
      <rPr>
        <b/>
        <sz val="12"/>
        <rFont val="宋体"/>
        <family val="2"/>
        <scheme val="minor"/>
      </rPr>
      <t xml:space="preserve"> 排放
CO</t>
    </r>
    <r>
      <rPr>
        <b/>
        <vertAlign val="subscript"/>
        <sz val="12"/>
        <rFont val="宋体"/>
        <family val="2"/>
        <scheme val="minor"/>
      </rPr>
      <t>2</t>
    </r>
    <r>
      <rPr>
        <b/>
        <sz val="12"/>
        <rFont val="宋体"/>
        <family val="2"/>
        <scheme val="minor"/>
      </rPr>
      <t xml:space="preserve"> Emissions</t>
    </r>
  </si>
  <si>
    <r>
      <t>CH</t>
    </r>
    <r>
      <rPr>
        <b/>
        <vertAlign val="subscript"/>
        <sz val="12"/>
        <rFont val="宋体"/>
        <family val="2"/>
        <scheme val="minor"/>
      </rPr>
      <t>4</t>
    </r>
    <r>
      <rPr>
        <b/>
        <sz val="12"/>
        <rFont val="宋体"/>
        <family val="2"/>
        <scheme val="minor"/>
      </rPr>
      <t xml:space="preserve"> 排放
CH</t>
    </r>
    <r>
      <rPr>
        <b/>
        <vertAlign val="subscript"/>
        <sz val="12"/>
        <rFont val="宋体"/>
        <family val="2"/>
        <scheme val="minor"/>
      </rPr>
      <t>4</t>
    </r>
    <r>
      <rPr>
        <b/>
        <sz val="12"/>
        <rFont val="宋体"/>
        <family val="2"/>
        <scheme val="minor"/>
      </rPr>
      <t xml:space="preserve"> Emissions</t>
    </r>
  </si>
  <si>
    <r>
      <t>N</t>
    </r>
    <r>
      <rPr>
        <b/>
        <vertAlign val="subscript"/>
        <sz val="12"/>
        <rFont val="宋体"/>
        <family val="2"/>
        <scheme val="minor"/>
      </rPr>
      <t>2</t>
    </r>
    <r>
      <rPr>
        <b/>
        <sz val="12"/>
        <rFont val="宋体"/>
        <family val="2"/>
        <scheme val="minor"/>
      </rPr>
      <t>O 排放
N</t>
    </r>
    <r>
      <rPr>
        <b/>
        <vertAlign val="subscript"/>
        <sz val="12"/>
        <rFont val="宋体"/>
        <family val="2"/>
        <scheme val="minor"/>
      </rPr>
      <t>2</t>
    </r>
    <r>
      <rPr>
        <b/>
        <sz val="12"/>
        <rFont val="宋体"/>
        <family val="2"/>
        <scheme val="minor"/>
      </rPr>
      <t>O Emissions</t>
    </r>
  </si>
  <si>
    <r>
      <t>CO</t>
    </r>
    <r>
      <rPr>
        <b/>
        <vertAlign val="subscript"/>
        <sz val="12"/>
        <rFont val="宋体"/>
        <family val="2"/>
        <scheme val="minor"/>
      </rPr>
      <t>2</t>
    </r>
    <r>
      <rPr>
        <b/>
        <sz val="12"/>
        <rFont val="宋体"/>
        <family val="2"/>
        <scheme val="minor"/>
      </rPr>
      <t>当量排放
CO</t>
    </r>
    <r>
      <rPr>
        <b/>
        <vertAlign val="subscript"/>
        <sz val="12"/>
        <rFont val="宋体"/>
        <family val="2"/>
        <scheme val="minor"/>
      </rPr>
      <t>2</t>
    </r>
    <r>
      <rPr>
        <b/>
        <sz val="12"/>
        <rFont val="宋体"/>
        <family val="2"/>
        <scheme val="minor"/>
      </rPr>
      <t>e Emissions</t>
    </r>
  </si>
  <si>
    <r>
      <t>百万焦/吨 燃料 或 百万焦/万立方米 燃气 
(MJ/t fuel or MJ/10,000 m</t>
    </r>
    <r>
      <rPr>
        <vertAlign val="superscript"/>
        <sz val="12"/>
        <color indexed="8"/>
        <rFont val="宋体"/>
        <family val="2"/>
        <scheme val="minor"/>
      </rPr>
      <t>3</t>
    </r>
    <r>
      <rPr>
        <sz val="12"/>
        <color indexed="8"/>
        <rFont val="宋体"/>
        <family val="2"/>
        <scheme val="minor"/>
      </rPr>
      <t xml:space="preserve"> gas)</t>
    </r>
  </si>
  <si>
    <r>
      <t>(克 CH</t>
    </r>
    <r>
      <rPr>
        <vertAlign val="subscript"/>
        <sz val="12"/>
        <color indexed="8"/>
        <rFont val="宋体"/>
        <family val="2"/>
        <scheme val="minor"/>
      </rPr>
      <t>4</t>
    </r>
    <r>
      <rPr>
        <sz val="12"/>
        <color indexed="8"/>
        <rFont val="宋体"/>
        <family val="2"/>
        <scheme val="minor"/>
      </rPr>
      <t>/百万焦)
(g CH</t>
    </r>
    <r>
      <rPr>
        <vertAlign val="subscript"/>
        <sz val="12"/>
        <color indexed="8"/>
        <rFont val="宋体"/>
        <family val="2"/>
        <scheme val="minor"/>
      </rPr>
      <t>4</t>
    </r>
    <r>
      <rPr>
        <sz val="12"/>
        <color indexed="8"/>
        <rFont val="宋体"/>
        <family val="2"/>
        <scheme val="minor"/>
      </rPr>
      <t>/MJ)</t>
    </r>
  </si>
  <si>
    <r>
      <t>(克 N</t>
    </r>
    <r>
      <rPr>
        <vertAlign val="subscript"/>
        <sz val="12"/>
        <color indexed="8"/>
        <rFont val="宋体"/>
        <family val="2"/>
        <scheme val="minor"/>
      </rPr>
      <t>2</t>
    </r>
    <r>
      <rPr>
        <sz val="12"/>
        <color indexed="8"/>
        <rFont val="宋体"/>
        <family val="2"/>
        <scheme val="minor"/>
      </rPr>
      <t>O/百万焦)
(g N</t>
    </r>
    <r>
      <rPr>
        <vertAlign val="subscript"/>
        <sz val="12"/>
        <color indexed="8"/>
        <rFont val="宋体"/>
        <family val="2"/>
        <scheme val="minor"/>
      </rPr>
      <t>2</t>
    </r>
    <r>
      <rPr>
        <sz val="12"/>
        <color indexed="8"/>
        <rFont val="宋体"/>
        <family val="2"/>
        <scheme val="minor"/>
      </rPr>
      <t>O/MJ)</t>
    </r>
  </si>
  <si>
    <r>
      <t xml:space="preserve"> CO</t>
    </r>
    <r>
      <rPr>
        <b/>
        <vertAlign val="subscript"/>
        <sz val="12"/>
        <rFont val="宋体"/>
        <family val="2"/>
        <scheme val="minor"/>
      </rPr>
      <t xml:space="preserve">2 </t>
    </r>
    <r>
      <rPr>
        <b/>
        <sz val="12"/>
        <rFont val="宋体"/>
        <family val="2"/>
        <scheme val="minor"/>
      </rPr>
      <t>排放 吨 (ton)</t>
    </r>
  </si>
  <si>
    <r>
      <t>CH</t>
    </r>
    <r>
      <rPr>
        <b/>
        <vertAlign val="subscript"/>
        <sz val="12"/>
        <rFont val="宋体"/>
        <family val="2"/>
        <scheme val="minor"/>
      </rPr>
      <t>4</t>
    </r>
    <r>
      <rPr>
        <b/>
        <sz val="12"/>
        <rFont val="宋体"/>
        <family val="2"/>
        <scheme val="minor"/>
      </rPr>
      <t xml:space="preserve"> 排放 吨 (ton)</t>
    </r>
  </si>
  <si>
    <r>
      <t>N</t>
    </r>
    <r>
      <rPr>
        <b/>
        <vertAlign val="subscript"/>
        <sz val="12"/>
        <rFont val="宋体"/>
        <family val="2"/>
        <scheme val="minor"/>
      </rPr>
      <t>2</t>
    </r>
    <r>
      <rPr>
        <b/>
        <sz val="12"/>
        <rFont val="宋体"/>
        <family val="2"/>
        <scheme val="minor"/>
      </rPr>
      <t>O 排放 吨 (ton)</t>
    </r>
  </si>
  <si>
    <r>
      <t>CO</t>
    </r>
    <r>
      <rPr>
        <b/>
        <vertAlign val="subscript"/>
        <sz val="12"/>
        <rFont val="宋体"/>
        <family val="2"/>
        <scheme val="minor"/>
      </rPr>
      <t>2</t>
    </r>
    <r>
      <rPr>
        <b/>
        <sz val="12"/>
        <rFont val="宋体"/>
        <family val="2"/>
        <scheme val="minor"/>
      </rPr>
      <t>e 排放 吨 (ton)</t>
    </r>
  </si>
  <si>
    <r>
      <t xml:space="preserve"> CO</t>
    </r>
    <r>
      <rPr>
        <b/>
        <vertAlign val="subscript"/>
        <sz val="12"/>
        <rFont val="宋体"/>
        <family val="2"/>
        <scheme val="minor"/>
      </rPr>
      <t>2</t>
    </r>
    <r>
      <rPr>
        <b/>
        <sz val="12"/>
        <rFont val="宋体"/>
        <family val="2"/>
        <scheme val="minor"/>
      </rPr>
      <t xml:space="preserve"> 排放因子 CO</t>
    </r>
    <r>
      <rPr>
        <b/>
        <vertAlign val="subscript"/>
        <sz val="12"/>
        <rFont val="宋体"/>
        <family val="2"/>
        <scheme val="minor"/>
      </rPr>
      <t>2</t>
    </r>
    <r>
      <rPr>
        <b/>
        <sz val="12"/>
        <rFont val="宋体"/>
        <family val="2"/>
        <scheme val="minor"/>
      </rPr>
      <t xml:space="preserve"> EF</t>
    </r>
  </si>
  <si>
    <r>
      <t>CH</t>
    </r>
    <r>
      <rPr>
        <b/>
        <vertAlign val="subscript"/>
        <sz val="12"/>
        <rFont val="宋体"/>
        <family val="2"/>
        <scheme val="minor"/>
      </rPr>
      <t>4</t>
    </r>
    <r>
      <rPr>
        <b/>
        <sz val="12"/>
        <rFont val="宋体"/>
        <family val="2"/>
        <scheme val="minor"/>
      </rPr>
      <t xml:space="preserve"> 排放因子 CH</t>
    </r>
    <r>
      <rPr>
        <b/>
        <vertAlign val="subscript"/>
        <sz val="12"/>
        <rFont val="宋体"/>
        <family val="2"/>
        <scheme val="minor"/>
      </rPr>
      <t>4</t>
    </r>
    <r>
      <rPr>
        <b/>
        <sz val="12"/>
        <rFont val="宋体"/>
        <family val="2"/>
        <scheme val="minor"/>
      </rPr>
      <t xml:space="preserve"> EF</t>
    </r>
  </si>
  <si>
    <r>
      <t>N</t>
    </r>
    <r>
      <rPr>
        <b/>
        <vertAlign val="subscript"/>
        <sz val="12"/>
        <rFont val="宋体"/>
        <family val="2"/>
        <scheme val="minor"/>
      </rPr>
      <t>2</t>
    </r>
    <r>
      <rPr>
        <b/>
        <sz val="12"/>
        <rFont val="宋体"/>
        <family val="2"/>
        <scheme val="minor"/>
      </rPr>
      <t>O 排放因子 N</t>
    </r>
    <r>
      <rPr>
        <b/>
        <vertAlign val="subscript"/>
        <sz val="12"/>
        <rFont val="宋体"/>
        <family val="2"/>
        <scheme val="minor"/>
      </rPr>
      <t>2</t>
    </r>
    <r>
      <rPr>
        <b/>
        <sz val="12"/>
        <rFont val="宋体"/>
        <family val="2"/>
        <scheme val="minor"/>
      </rPr>
      <t>O EF</t>
    </r>
  </si>
  <si>
    <r>
      <t>CO</t>
    </r>
    <r>
      <rPr>
        <b/>
        <vertAlign val="subscript"/>
        <sz val="12"/>
        <rFont val="宋体"/>
        <family val="2"/>
        <scheme val="minor"/>
      </rPr>
      <t>2</t>
    </r>
    <r>
      <rPr>
        <b/>
        <sz val="12"/>
        <rFont val="宋体"/>
        <family val="2"/>
        <scheme val="minor"/>
      </rPr>
      <t xml:space="preserve"> 当量 排放因子 CO</t>
    </r>
    <r>
      <rPr>
        <b/>
        <vertAlign val="subscript"/>
        <sz val="12"/>
        <rFont val="宋体"/>
        <family val="2"/>
        <scheme val="minor"/>
      </rPr>
      <t>2</t>
    </r>
    <r>
      <rPr>
        <b/>
        <sz val="12"/>
        <rFont val="宋体"/>
        <family val="2"/>
        <scheme val="minor"/>
      </rPr>
      <t>e EF</t>
    </r>
  </si>
  <si>
    <r>
      <t xml:space="preserve"> CO</t>
    </r>
    <r>
      <rPr>
        <b/>
        <vertAlign val="subscript"/>
        <sz val="12"/>
        <rFont val="宋体"/>
        <family val="2"/>
        <scheme val="minor"/>
      </rPr>
      <t>2</t>
    </r>
    <r>
      <rPr>
        <b/>
        <sz val="12"/>
        <rFont val="宋体"/>
        <family val="2"/>
        <scheme val="minor"/>
      </rPr>
      <t xml:space="preserve"> 排放因子 
CO</t>
    </r>
    <r>
      <rPr>
        <b/>
        <vertAlign val="subscript"/>
        <sz val="12"/>
        <rFont val="宋体"/>
        <family val="2"/>
        <scheme val="minor"/>
      </rPr>
      <t>2</t>
    </r>
    <r>
      <rPr>
        <b/>
        <sz val="12"/>
        <rFont val="宋体"/>
        <family val="2"/>
        <scheme val="minor"/>
      </rPr>
      <t xml:space="preserve"> EF</t>
    </r>
  </si>
  <si>
    <r>
      <t>CH</t>
    </r>
    <r>
      <rPr>
        <b/>
        <vertAlign val="subscript"/>
        <sz val="12"/>
        <rFont val="宋体"/>
        <family val="2"/>
        <scheme val="minor"/>
      </rPr>
      <t>4</t>
    </r>
    <r>
      <rPr>
        <b/>
        <sz val="12"/>
        <rFont val="宋体"/>
        <family val="2"/>
        <scheme val="minor"/>
      </rPr>
      <t xml:space="preserve"> 排放因子 
CH</t>
    </r>
    <r>
      <rPr>
        <b/>
        <vertAlign val="subscript"/>
        <sz val="12"/>
        <rFont val="宋体"/>
        <family val="2"/>
        <scheme val="minor"/>
      </rPr>
      <t>4</t>
    </r>
    <r>
      <rPr>
        <b/>
        <sz val="12"/>
        <rFont val="宋体"/>
        <family val="2"/>
        <scheme val="minor"/>
      </rPr>
      <t xml:space="preserve"> EF</t>
    </r>
  </si>
  <si>
    <r>
      <t>N</t>
    </r>
    <r>
      <rPr>
        <b/>
        <vertAlign val="subscript"/>
        <sz val="12"/>
        <rFont val="宋体"/>
        <family val="2"/>
        <scheme val="minor"/>
      </rPr>
      <t>2</t>
    </r>
    <r>
      <rPr>
        <b/>
        <sz val="12"/>
        <rFont val="宋体"/>
        <family val="2"/>
        <scheme val="minor"/>
      </rPr>
      <t>O 排放因子 
N</t>
    </r>
    <r>
      <rPr>
        <b/>
        <vertAlign val="subscript"/>
        <sz val="12"/>
        <rFont val="宋体"/>
        <family val="2"/>
        <scheme val="minor"/>
      </rPr>
      <t>2</t>
    </r>
    <r>
      <rPr>
        <b/>
        <sz val="12"/>
        <rFont val="宋体"/>
        <family val="2"/>
        <scheme val="minor"/>
      </rPr>
      <t>O EF</t>
    </r>
  </si>
  <si>
    <r>
      <t>CO</t>
    </r>
    <r>
      <rPr>
        <b/>
        <vertAlign val="subscript"/>
        <sz val="12"/>
        <rFont val="宋体"/>
        <family val="2"/>
        <scheme val="minor"/>
      </rPr>
      <t>2</t>
    </r>
    <r>
      <rPr>
        <b/>
        <sz val="12"/>
        <rFont val="宋体"/>
        <family val="2"/>
        <scheme val="minor"/>
      </rPr>
      <t xml:space="preserve"> 当量排放因子
CO</t>
    </r>
    <r>
      <rPr>
        <b/>
        <vertAlign val="subscript"/>
        <sz val="12"/>
        <rFont val="宋体"/>
        <family val="2"/>
        <scheme val="minor"/>
      </rPr>
      <t>2</t>
    </r>
    <r>
      <rPr>
        <b/>
        <sz val="12"/>
        <rFont val="宋体"/>
        <family val="2"/>
        <scheme val="minor"/>
      </rPr>
      <t>e EF</t>
    </r>
  </si>
  <si>
    <r>
      <t>吨CO</t>
    </r>
    <r>
      <rPr>
        <vertAlign val="subscript"/>
        <sz val="12"/>
        <rFont val="宋体"/>
        <family val="2"/>
        <scheme val="minor"/>
      </rPr>
      <t>2</t>
    </r>
    <r>
      <rPr>
        <sz val="12"/>
        <rFont val="宋体"/>
        <family val="2"/>
        <scheme val="minor"/>
      </rPr>
      <t>/万千瓦时</t>
    </r>
  </si>
  <si>
    <r>
      <t>克CH</t>
    </r>
    <r>
      <rPr>
        <vertAlign val="subscript"/>
        <sz val="12"/>
        <rFont val="宋体"/>
        <family val="2"/>
        <scheme val="minor"/>
      </rPr>
      <t>4</t>
    </r>
    <r>
      <rPr>
        <sz val="12"/>
        <rFont val="宋体"/>
        <family val="2"/>
        <scheme val="minor"/>
      </rPr>
      <t>/万千瓦时</t>
    </r>
  </si>
  <si>
    <r>
      <t>克N</t>
    </r>
    <r>
      <rPr>
        <vertAlign val="subscript"/>
        <sz val="12"/>
        <rFont val="宋体"/>
        <family val="2"/>
        <scheme val="minor"/>
      </rPr>
      <t>2</t>
    </r>
    <r>
      <rPr>
        <sz val="12"/>
        <rFont val="宋体"/>
        <family val="2"/>
        <scheme val="minor"/>
      </rPr>
      <t>O/万千瓦时</t>
    </r>
  </si>
  <si>
    <r>
      <t>吨CO</t>
    </r>
    <r>
      <rPr>
        <vertAlign val="subscript"/>
        <sz val="12"/>
        <rFont val="宋体"/>
        <family val="2"/>
        <scheme val="minor"/>
      </rPr>
      <t>2</t>
    </r>
    <r>
      <rPr>
        <sz val="12"/>
        <rFont val="宋体"/>
        <family val="2"/>
        <scheme val="minor"/>
      </rPr>
      <t>e/万千瓦时</t>
    </r>
  </si>
  <si>
    <r>
      <t>宁夏</t>
    </r>
    <r>
      <rPr>
        <sz val="12"/>
        <color indexed="8"/>
        <rFont val="宋体"/>
        <family val="2"/>
        <scheme val="minor"/>
      </rPr>
      <t>自治区 Ningxia</t>
    </r>
  </si>
  <si>
    <r>
      <t>新疆</t>
    </r>
    <r>
      <rPr>
        <sz val="12"/>
        <color indexed="8"/>
        <rFont val="宋体"/>
        <family val="2"/>
        <scheme val="minor"/>
      </rPr>
      <t>自治区 Xinjiang</t>
    </r>
  </si>
  <si>
    <r>
      <t>CO</t>
    </r>
    <r>
      <rPr>
        <b/>
        <vertAlign val="subscript"/>
        <sz val="12"/>
        <rFont val="宋体"/>
        <family val="2"/>
        <scheme val="minor"/>
      </rPr>
      <t>2</t>
    </r>
    <r>
      <rPr>
        <b/>
        <sz val="12"/>
        <rFont val="宋体"/>
        <family val="2"/>
        <scheme val="minor"/>
      </rPr>
      <t xml:space="preserve"> 当量排放因子 
CO</t>
    </r>
    <r>
      <rPr>
        <b/>
        <vertAlign val="subscript"/>
        <sz val="12"/>
        <rFont val="宋体"/>
        <family val="2"/>
        <scheme val="minor"/>
      </rPr>
      <t>2</t>
    </r>
    <r>
      <rPr>
        <b/>
        <sz val="12"/>
        <rFont val="宋体"/>
        <family val="2"/>
        <scheme val="minor"/>
      </rPr>
      <t>e EF</t>
    </r>
  </si>
  <si>
    <r>
      <t>本计算表用于计算2006年至2011年中国各省、市、自治区的电力供应排放因子，包括二氧化碳（CO</t>
    </r>
    <r>
      <rPr>
        <vertAlign val="subscript"/>
        <sz val="11"/>
        <color theme="1"/>
        <rFont val="宋体"/>
        <family val="2"/>
        <scheme val="minor"/>
      </rPr>
      <t>2</t>
    </r>
    <r>
      <rPr>
        <sz val="11"/>
        <color theme="1"/>
        <rFont val="宋体"/>
        <family val="2"/>
        <charset val="134"/>
        <scheme val="minor"/>
      </rPr>
      <t>）、甲烷（CH</t>
    </r>
    <r>
      <rPr>
        <vertAlign val="subscript"/>
        <sz val="11"/>
        <color theme="1"/>
        <rFont val="宋体"/>
        <family val="2"/>
        <scheme val="minor"/>
      </rPr>
      <t>4</t>
    </r>
    <r>
      <rPr>
        <sz val="11"/>
        <color theme="1"/>
        <rFont val="宋体"/>
        <family val="2"/>
        <charset val="134"/>
        <scheme val="minor"/>
      </rPr>
      <t>）、氧化亚氮（N</t>
    </r>
    <r>
      <rPr>
        <vertAlign val="subscript"/>
        <sz val="11"/>
        <color theme="1"/>
        <rFont val="宋体"/>
        <family val="2"/>
        <scheme val="minor"/>
      </rPr>
      <t>2</t>
    </r>
    <r>
      <rPr>
        <sz val="11"/>
        <color theme="1"/>
        <rFont val="宋体"/>
        <family val="2"/>
        <charset val="134"/>
        <scheme val="minor"/>
      </rPr>
      <t>O）这三种温室气体。外购电力排放因子可被企业或政府用于核算消耗外购电力而产生的范围二排放。</t>
    </r>
  </si>
  <si>
    <t>电网名称 
Grid Nmae</t>
  </si>
  <si>
    <r>
      <t xml:space="preserve">中国区域电网企业外购电力排放因子计算表
</t>
    </r>
    <r>
      <rPr>
        <b/>
        <sz val="20"/>
        <color theme="1"/>
        <rFont val="Times New Roman"/>
        <family val="1"/>
      </rPr>
      <t>Calculation Spreadsheet of China Regional Grid Emission Factors for Purchased Electricity</t>
    </r>
  </si>
  <si>
    <t>注：
Note:</t>
  </si>
  <si>
    <t>差别=简单OM因子-本文排放因子
difference = OM EF-WRI EF</t>
  </si>
  <si>
    <t>差别比例=（简单OM因子-本文排放因子）/本文排放因子
difference rate = (OM EF - WRI EF) / WRI EF</t>
  </si>
  <si>
    <t>WRI 与发改委OM 结果差别比例
2006 
Difference between WRI and NDRC EFs (%)</t>
  </si>
  <si>
    <t>WRI 与发改委OM 结果差别比例 2007 
Difference between WRI and NDRC EFs (%)</t>
  </si>
  <si>
    <t>WRI 与发改委OM 结果差别比例
2008
Difference between WRI and NDRC EFs (%)</t>
  </si>
  <si>
    <t>WRI 与发改委OM 结果差别比例
2009
Difference between WRI and NDRC EFs (%)</t>
  </si>
  <si>
    <t>WRI 与发改委OM 结果差别比例
2010
Difference between WRI and NDRC EFs (%)</t>
  </si>
  <si>
    <r>
      <t>本文计算的外购电力排放因子 （CO</t>
    </r>
    <r>
      <rPr>
        <b/>
        <vertAlign val="subscript"/>
        <sz val="11"/>
        <color theme="1"/>
        <rFont val="宋体"/>
        <family val="2"/>
        <scheme val="minor"/>
      </rPr>
      <t>2</t>
    </r>
    <r>
      <rPr>
        <b/>
        <sz val="11"/>
        <color theme="1"/>
        <rFont val="宋体"/>
        <family val="2"/>
        <scheme val="minor"/>
      </rPr>
      <t>e 含CO</t>
    </r>
    <r>
      <rPr>
        <b/>
        <vertAlign val="subscript"/>
        <sz val="11"/>
        <color theme="1"/>
        <rFont val="宋体"/>
        <family val="2"/>
        <scheme val="minor"/>
      </rPr>
      <t>2</t>
    </r>
    <r>
      <rPr>
        <b/>
        <sz val="11"/>
        <color theme="1"/>
        <rFont val="宋体"/>
        <family val="2"/>
        <scheme val="minor"/>
      </rPr>
      <t>、CH</t>
    </r>
    <r>
      <rPr>
        <b/>
        <vertAlign val="subscript"/>
        <sz val="11"/>
        <color theme="1"/>
        <rFont val="宋体"/>
        <family val="2"/>
        <scheme val="minor"/>
      </rPr>
      <t>4</t>
    </r>
    <r>
      <rPr>
        <b/>
        <sz val="11"/>
        <color theme="1"/>
        <rFont val="宋体"/>
        <family val="2"/>
        <scheme val="minor"/>
      </rPr>
      <t>和N</t>
    </r>
    <r>
      <rPr>
        <b/>
        <vertAlign val="subscript"/>
        <sz val="11"/>
        <color theme="1"/>
        <rFont val="宋体"/>
        <family val="2"/>
        <scheme val="minor"/>
      </rPr>
      <t>2</t>
    </r>
    <r>
      <rPr>
        <b/>
        <sz val="11"/>
        <color theme="1"/>
        <rFont val="宋体"/>
        <family val="2"/>
        <scheme val="minor"/>
      </rPr>
      <t>O）
WRI calculated purchased electricity emission factors (CO</t>
    </r>
    <r>
      <rPr>
        <b/>
        <vertAlign val="subscript"/>
        <sz val="11"/>
        <color theme="1"/>
        <rFont val="宋体"/>
        <family val="2"/>
        <scheme val="minor"/>
      </rPr>
      <t>2</t>
    </r>
    <r>
      <rPr>
        <b/>
        <sz val="11"/>
        <color theme="1"/>
        <rFont val="宋体"/>
        <family val="2"/>
        <scheme val="minor"/>
      </rPr>
      <t>e emission factors, including CO</t>
    </r>
    <r>
      <rPr>
        <b/>
        <vertAlign val="subscript"/>
        <sz val="11"/>
        <color theme="1"/>
        <rFont val="宋体"/>
        <family val="2"/>
        <scheme val="minor"/>
      </rPr>
      <t>2</t>
    </r>
    <r>
      <rPr>
        <b/>
        <sz val="11"/>
        <color theme="1"/>
        <rFont val="宋体"/>
        <family val="2"/>
        <scheme val="minor"/>
      </rPr>
      <t>, CH4 and N</t>
    </r>
    <r>
      <rPr>
        <b/>
        <vertAlign val="subscript"/>
        <sz val="11"/>
        <color theme="1"/>
        <rFont val="宋体"/>
        <family val="2"/>
        <scheme val="minor"/>
      </rPr>
      <t>2</t>
    </r>
    <r>
      <rPr>
        <b/>
        <sz val="11"/>
        <color theme="1"/>
        <rFont val="宋体"/>
        <family val="2"/>
        <scheme val="minor"/>
      </rPr>
      <t>O)</t>
    </r>
  </si>
  <si>
    <r>
      <t>2006
(ton CO</t>
    </r>
    <r>
      <rPr>
        <vertAlign val="subscript"/>
        <sz val="11"/>
        <color theme="1"/>
        <rFont val="宋体"/>
        <family val="2"/>
        <scheme val="minor"/>
      </rPr>
      <t>2</t>
    </r>
    <r>
      <rPr>
        <sz val="11"/>
        <color theme="1"/>
        <rFont val="宋体"/>
        <family val="2"/>
        <scheme val="minor"/>
      </rPr>
      <t>e/10MWh)</t>
    </r>
  </si>
  <si>
    <r>
      <t>2007
(ton CO</t>
    </r>
    <r>
      <rPr>
        <vertAlign val="subscript"/>
        <sz val="11"/>
        <color theme="1"/>
        <rFont val="宋体"/>
        <family val="2"/>
        <scheme val="minor"/>
      </rPr>
      <t>2</t>
    </r>
    <r>
      <rPr>
        <sz val="11"/>
        <color theme="1"/>
        <rFont val="宋体"/>
        <family val="2"/>
        <scheme val="minor"/>
      </rPr>
      <t>e/10MWh)</t>
    </r>
  </si>
  <si>
    <r>
      <t>2008
(ton CO</t>
    </r>
    <r>
      <rPr>
        <vertAlign val="subscript"/>
        <sz val="11"/>
        <color theme="1"/>
        <rFont val="宋体"/>
        <family val="2"/>
        <scheme val="minor"/>
      </rPr>
      <t>2</t>
    </r>
    <r>
      <rPr>
        <sz val="11"/>
        <color theme="1"/>
        <rFont val="宋体"/>
        <family val="2"/>
        <scheme val="minor"/>
      </rPr>
      <t>e/10MWh)</t>
    </r>
  </si>
  <si>
    <r>
      <t>2009
(ton CO</t>
    </r>
    <r>
      <rPr>
        <vertAlign val="subscript"/>
        <sz val="11"/>
        <color theme="1"/>
        <rFont val="宋体"/>
        <family val="2"/>
        <scheme val="minor"/>
      </rPr>
      <t>2</t>
    </r>
    <r>
      <rPr>
        <sz val="11"/>
        <color theme="1"/>
        <rFont val="宋体"/>
        <family val="2"/>
        <scheme val="minor"/>
      </rPr>
      <t>e/10MWh)</t>
    </r>
  </si>
  <si>
    <r>
      <t>2010
(ton CO</t>
    </r>
    <r>
      <rPr>
        <vertAlign val="subscript"/>
        <sz val="11"/>
        <color theme="1"/>
        <rFont val="宋体"/>
        <family val="2"/>
        <scheme val="minor"/>
      </rPr>
      <t>2</t>
    </r>
    <r>
      <rPr>
        <sz val="11"/>
        <color theme="1"/>
        <rFont val="宋体"/>
        <family val="2"/>
        <scheme val="minor"/>
      </rPr>
      <t>e/10MWh)</t>
    </r>
  </si>
  <si>
    <r>
      <t>2011
(ton CO</t>
    </r>
    <r>
      <rPr>
        <vertAlign val="subscript"/>
        <sz val="11"/>
        <color theme="1"/>
        <rFont val="宋体"/>
        <family val="2"/>
        <scheme val="minor"/>
      </rPr>
      <t>2</t>
    </r>
    <r>
      <rPr>
        <sz val="11"/>
        <color theme="1"/>
        <rFont val="宋体"/>
        <family val="2"/>
        <scheme val="minor"/>
      </rPr>
      <t>e/10MWh)</t>
    </r>
  </si>
  <si>
    <r>
      <t>本文计算的外购电力排放因子（仅CO</t>
    </r>
    <r>
      <rPr>
        <b/>
        <vertAlign val="subscript"/>
        <sz val="11"/>
        <color theme="1"/>
        <rFont val="宋体"/>
        <family val="2"/>
        <scheme val="minor"/>
      </rPr>
      <t>2</t>
    </r>
    <r>
      <rPr>
        <b/>
        <sz val="11"/>
        <color theme="1"/>
        <rFont val="宋体"/>
        <family val="2"/>
        <scheme val="minor"/>
      </rPr>
      <t>）
WRI calculated purchased electricity emission factors (CO</t>
    </r>
    <r>
      <rPr>
        <b/>
        <vertAlign val="subscript"/>
        <sz val="11"/>
        <color theme="1"/>
        <rFont val="宋体"/>
        <family val="2"/>
        <scheme val="minor"/>
      </rPr>
      <t>2</t>
    </r>
    <r>
      <rPr>
        <b/>
        <sz val="11"/>
        <color theme="1"/>
        <rFont val="宋体"/>
        <family val="2"/>
        <scheme val="minor"/>
      </rPr>
      <t xml:space="preserve"> emssion factors)</t>
    </r>
  </si>
  <si>
    <r>
      <t>2006
(ton CO</t>
    </r>
    <r>
      <rPr>
        <vertAlign val="subscript"/>
        <sz val="11"/>
        <color theme="1"/>
        <rFont val="宋体"/>
        <family val="2"/>
        <scheme val="minor"/>
      </rPr>
      <t>2</t>
    </r>
    <r>
      <rPr>
        <sz val="11"/>
        <color theme="1"/>
        <rFont val="宋体"/>
        <family val="2"/>
        <scheme val="minor"/>
      </rPr>
      <t>/10MWh)</t>
    </r>
  </si>
  <si>
    <r>
      <t>2007
(ton CO</t>
    </r>
    <r>
      <rPr>
        <vertAlign val="subscript"/>
        <sz val="11"/>
        <color theme="1"/>
        <rFont val="宋体"/>
        <family val="2"/>
        <scheme val="minor"/>
      </rPr>
      <t>2</t>
    </r>
    <r>
      <rPr>
        <sz val="11"/>
        <color theme="1"/>
        <rFont val="宋体"/>
        <family val="2"/>
        <scheme val="minor"/>
      </rPr>
      <t>/10MWh)</t>
    </r>
  </si>
  <si>
    <r>
      <t>2008
(ton CO</t>
    </r>
    <r>
      <rPr>
        <vertAlign val="subscript"/>
        <sz val="11"/>
        <color theme="1"/>
        <rFont val="宋体"/>
        <family val="2"/>
        <scheme val="minor"/>
      </rPr>
      <t>2</t>
    </r>
    <r>
      <rPr>
        <sz val="11"/>
        <color theme="1"/>
        <rFont val="宋体"/>
        <family val="2"/>
        <scheme val="minor"/>
      </rPr>
      <t>/10MWh)</t>
    </r>
  </si>
  <si>
    <r>
      <t>2009
(ton CO</t>
    </r>
    <r>
      <rPr>
        <vertAlign val="subscript"/>
        <sz val="11"/>
        <color theme="1"/>
        <rFont val="宋体"/>
        <family val="2"/>
        <scheme val="minor"/>
      </rPr>
      <t>2</t>
    </r>
    <r>
      <rPr>
        <sz val="11"/>
        <color theme="1"/>
        <rFont val="宋体"/>
        <family val="2"/>
        <scheme val="minor"/>
      </rPr>
      <t>/10MWh)</t>
    </r>
  </si>
  <si>
    <r>
      <t>2010
(ton CO</t>
    </r>
    <r>
      <rPr>
        <vertAlign val="subscript"/>
        <sz val="11"/>
        <color theme="1"/>
        <rFont val="宋体"/>
        <family val="2"/>
        <scheme val="minor"/>
      </rPr>
      <t>2</t>
    </r>
    <r>
      <rPr>
        <sz val="11"/>
        <color theme="1"/>
        <rFont val="宋体"/>
        <family val="2"/>
        <scheme val="minor"/>
      </rPr>
      <t>/10MWh)</t>
    </r>
  </si>
  <si>
    <r>
      <t>2011
(ton CO</t>
    </r>
    <r>
      <rPr>
        <vertAlign val="subscript"/>
        <sz val="11"/>
        <color theme="1"/>
        <rFont val="宋体"/>
        <family val="2"/>
        <scheme val="minor"/>
      </rPr>
      <t>2</t>
    </r>
    <r>
      <rPr>
        <sz val="11"/>
        <color theme="1"/>
        <rFont val="宋体"/>
        <family val="2"/>
        <scheme val="minor"/>
      </rPr>
      <t>/10MWh)</t>
    </r>
  </si>
  <si>
    <r>
      <t>中国区域电网基准线排放因子 OM 值 （仅含CO</t>
    </r>
    <r>
      <rPr>
        <b/>
        <vertAlign val="subscript"/>
        <sz val="11"/>
        <color theme="1"/>
        <rFont val="宋体"/>
        <family val="2"/>
        <scheme val="minor"/>
      </rPr>
      <t>2</t>
    </r>
    <r>
      <rPr>
        <b/>
        <sz val="11"/>
        <color theme="1"/>
        <rFont val="宋体"/>
        <family val="2"/>
        <scheme val="minor"/>
      </rPr>
      <t>）
Baseline Emission Factors for Regional Power Grids in China -OM Emission Factors (only including CO</t>
    </r>
    <r>
      <rPr>
        <b/>
        <vertAlign val="subscript"/>
        <sz val="11"/>
        <color theme="1"/>
        <rFont val="宋体"/>
        <family val="2"/>
        <scheme val="minor"/>
      </rPr>
      <t>2</t>
    </r>
    <r>
      <rPr>
        <b/>
        <sz val="11"/>
        <color theme="1"/>
        <rFont val="宋体"/>
        <family val="2"/>
        <scheme val="minor"/>
      </rPr>
      <t>)</t>
    </r>
  </si>
  <si>
    <r>
      <t>2006 OM 三年加权平均 
OM ( 2004 - 2006)
(ton CO</t>
    </r>
    <r>
      <rPr>
        <vertAlign val="subscript"/>
        <sz val="11"/>
        <color theme="1"/>
        <rFont val="宋体"/>
        <family val="2"/>
        <scheme val="minor"/>
      </rPr>
      <t>2</t>
    </r>
    <r>
      <rPr>
        <sz val="11"/>
        <color theme="1"/>
        <rFont val="宋体"/>
        <family val="2"/>
        <scheme val="minor"/>
      </rPr>
      <t>/10MWh)</t>
    </r>
  </si>
  <si>
    <r>
      <t>2007 OM 三年加权平均 
OM (2005-2007)
(ton CO</t>
    </r>
    <r>
      <rPr>
        <vertAlign val="subscript"/>
        <sz val="11"/>
        <color theme="1"/>
        <rFont val="宋体"/>
        <family val="2"/>
        <scheme val="minor"/>
      </rPr>
      <t>2</t>
    </r>
    <r>
      <rPr>
        <sz val="11"/>
        <color theme="1"/>
        <rFont val="宋体"/>
        <family val="2"/>
        <scheme val="minor"/>
      </rPr>
      <t>/10MWh)</t>
    </r>
  </si>
  <si>
    <r>
      <t>2008 OM 三年加权平均 
OM (2006-2008)
(ton CO</t>
    </r>
    <r>
      <rPr>
        <vertAlign val="subscript"/>
        <sz val="11"/>
        <color theme="1"/>
        <rFont val="宋体"/>
        <family val="2"/>
        <scheme val="minor"/>
      </rPr>
      <t>2</t>
    </r>
    <r>
      <rPr>
        <sz val="11"/>
        <color theme="1"/>
        <rFont val="宋体"/>
        <family val="2"/>
        <scheme val="minor"/>
      </rPr>
      <t>/10MWh)</t>
    </r>
  </si>
  <si>
    <r>
      <t>2009 OM 三年加权平均 
OM ( 2007-2009)
(ton CO</t>
    </r>
    <r>
      <rPr>
        <vertAlign val="subscript"/>
        <sz val="11"/>
        <color theme="1"/>
        <rFont val="宋体"/>
        <family val="2"/>
        <scheme val="minor"/>
      </rPr>
      <t>2</t>
    </r>
    <r>
      <rPr>
        <sz val="11"/>
        <color theme="1"/>
        <rFont val="宋体"/>
        <family val="2"/>
        <scheme val="minor"/>
      </rPr>
      <t>/10MWh)</t>
    </r>
  </si>
  <si>
    <r>
      <t>2010 OM 三年加权平均 
OM (2008-2010)
(ton CO</t>
    </r>
    <r>
      <rPr>
        <vertAlign val="subscript"/>
        <sz val="11"/>
        <color theme="1"/>
        <rFont val="宋体"/>
        <family val="2"/>
        <scheme val="minor"/>
      </rPr>
      <t>2</t>
    </r>
    <r>
      <rPr>
        <sz val="11"/>
        <color theme="1"/>
        <rFont val="宋体"/>
        <family val="2"/>
        <scheme val="minor"/>
      </rPr>
      <t>/10MWh)</t>
    </r>
  </si>
  <si>
    <r>
      <t>排放因子比较（CO</t>
    </r>
    <r>
      <rPr>
        <b/>
        <vertAlign val="subscript"/>
        <sz val="11"/>
        <color theme="1"/>
        <rFont val="宋体"/>
        <family val="2"/>
        <scheme val="minor"/>
      </rPr>
      <t>2</t>
    </r>
    <r>
      <rPr>
        <b/>
        <sz val="11"/>
        <color theme="1"/>
        <rFont val="宋体"/>
        <family val="2"/>
        <scheme val="minor"/>
      </rPr>
      <t>e 和CO</t>
    </r>
    <r>
      <rPr>
        <b/>
        <vertAlign val="subscript"/>
        <sz val="11"/>
        <color theme="1"/>
        <rFont val="宋体"/>
        <family val="2"/>
        <scheme val="minor"/>
      </rPr>
      <t>2</t>
    </r>
    <r>
      <rPr>
        <b/>
        <sz val="11"/>
        <color theme="1"/>
        <rFont val="宋体"/>
        <family val="2"/>
        <scheme val="minor"/>
      </rPr>
      <t>比较）
Comparison of WRI CO</t>
    </r>
    <r>
      <rPr>
        <b/>
        <vertAlign val="subscript"/>
        <sz val="11"/>
        <color theme="1"/>
        <rFont val="宋体"/>
        <family val="2"/>
        <scheme val="minor"/>
      </rPr>
      <t>2</t>
    </r>
    <r>
      <rPr>
        <b/>
        <sz val="11"/>
        <color theme="1"/>
        <rFont val="宋体"/>
        <family val="2"/>
        <scheme val="minor"/>
      </rPr>
      <t>e emission factors and OM emission factors</t>
    </r>
  </si>
  <si>
    <r>
      <t>排放因子比较（CO</t>
    </r>
    <r>
      <rPr>
        <b/>
        <vertAlign val="subscript"/>
        <sz val="11"/>
        <color theme="1"/>
        <rFont val="宋体"/>
        <family val="2"/>
        <scheme val="minor"/>
      </rPr>
      <t>2</t>
    </r>
    <r>
      <rPr>
        <b/>
        <sz val="11"/>
        <color theme="1"/>
        <rFont val="宋体"/>
        <family val="2"/>
        <scheme val="minor"/>
      </rPr>
      <t xml:space="preserve"> 和CO</t>
    </r>
    <r>
      <rPr>
        <b/>
        <vertAlign val="subscript"/>
        <sz val="11"/>
        <color theme="1"/>
        <rFont val="宋体"/>
        <family val="2"/>
        <scheme val="minor"/>
      </rPr>
      <t>2</t>
    </r>
    <r>
      <rPr>
        <b/>
        <sz val="11"/>
        <color theme="1"/>
        <rFont val="宋体"/>
        <family val="2"/>
        <scheme val="minor"/>
      </rPr>
      <t>比较）
Comparison of WRI CO</t>
    </r>
    <r>
      <rPr>
        <b/>
        <vertAlign val="subscript"/>
        <sz val="11"/>
        <color theme="1"/>
        <rFont val="宋体"/>
        <family val="2"/>
        <scheme val="minor"/>
      </rPr>
      <t>2</t>
    </r>
    <r>
      <rPr>
        <b/>
        <sz val="11"/>
        <color theme="1"/>
        <rFont val="宋体"/>
        <family val="2"/>
        <scheme val="minor"/>
      </rPr>
      <t xml:space="preserve"> emission factors and OM emission factors</t>
    </r>
  </si>
  <si>
    <r>
      <t>WRI 与发改委OM 结果差别 
2006
Difference between WRI and NDRC EFs
(ton CO</t>
    </r>
    <r>
      <rPr>
        <vertAlign val="subscript"/>
        <sz val="11"/>
        <color theme="1"/>
        <rFont val="宋体"/>
        <family val="2"/>
        <scheme val="minor"/>
      </rPr>
      <t>2</t>
    </r>
    <r>
      <rPr>
        <sz val="11"/>
        <color theme="1"/>
        <rFont val="宋体"/>
        <family val="2"/>
        <scheme val="minor"/>
      </rPr>
      <t>e/10MWh)</t>
    </r>
  </si>
  <si>
    <r>
      <t>WRI 与发改委OM 结果差别 
2007
Difference between WRI and NDRC EFs
(ton CO</t>
    </r>
    <r>
      <rPr>
        <vertAlign val="subscript"/>
        <sz val="11"/>
        <color theme="1"/>
        <rFont val="宋体"/>
        <family val="2"/>
        <scheme val="minor"/>
      </rPr>
      <t>2</t>
    </r>
    <r>
      <rPr>
        <sz val="11"/>
        <color theme="1"/>
        <rFont val="宋体"/>
        <family val="2"/>
        <scheme val="minor"/>
      </rPr>
      <t>e/10MWh)</t>
    </r>
  </si>
  <si>
    <r>
      <t>WRI 与发改委OM 结果差别 
2008
Difference between WRI and NDRC EFs
(ton CO</t>
    </r>
    <r>
      <rPr>
        <vertAlign val="subscript"/>
        <sz val="11"/>
        <color theme="1"/>
        <rFont val="宋体"/>
        <family val="2"/>
        <scheme val="minor"/>
      </rPr>
      <t>2</t>
    </r>
    <r>
      <rPr>
        <sz val="11"/>
        <color theme="1"/>
        <rFont val="宋体"/>
        <family val="2"/>
        <scheme val="minor"/>
      </rPr>
      <t>e/10MWh)</t>
    </r>
  </si>
  <si>
    <r>
      <t>WRI 与发改委OM 结果差别 
2009
Difference between WRI and NDRC EFs
(ton CO</t>
    </r>
    <r>
      <rPr>
        <vertAlign val="subscript"/>
        <sz val="11"/>
        <color theme="1"/>
        <rFont val="宋体"/>
        <family val="2"/>
        <scheme val="minor"/>
      </rPr>
      <t>2</t>
    </r>
    <r>
      <rPr>
        <sz val="11"/>
        <color theme="1"/>
        <rFont val="宋体"/>
        <family val="2"/>
        <scheme val="minor"/>
      </rPr>
      <t>e/10MWh)</t>
    </r>
  </si>
  <si>
    <r>
      <t>WRI 与发改委OM 结果差别 
2010
Difference between WRI and NDRC EFs
(ton CO</t>
    </r>
    <r>
      <rPr>
        <vertAlign val="subscript"/>
        <sz val="11"/>
        <color theme="1"/>
        <rFont val="宋体"/>
        <family val="2"/>
        <scheme val="minor"/>
      </rPr>
      <t>2</t>
    </r>
    <r>
      <rPr>
        <sz val="11"/>
        <color theme="1"/>
        <rFont val="宋体"/>
        <family val="2"/>
        <scheme val="minor"/>
      </rPr>
      <t>e/10MWh)</t>
    </r>
  </si>
  <si>
    <r>
      <t>WRI 与发改委OM 结果差别 
2006
Difference between WRI and NDRC EFs
(ton CO</t>
    </r>
    <r>
      <rPr>
        <vertAlign val="subscript"/>
        <sz val="11"/>
        <color theme="1"/>
        <rFont val="宋体"/>
        <family val="2"/>
        <scheme val="minor"/>
      </rPr>
      <t>2</t>
    </r>
    <r>
      <rPr>
        <sz val="11"/>
        <color theme="1"/>
        <rFont val="宋体"/>
        <family val="2"/>
        <scheme val="minor"/>
      </rPr>
      <t>/10MWh)</t>
    </r>
  </si>
  <si>
    <r>
      <t>WRI 与发改委OM 结果差别 
2007
Difference between WRI and NDRC EFs
(ton CO</t>
    </r>
    <r>
      <rPr>
        <vertAlign val="subscript"/>
        <sz val="11"/>
        <color theme="1"/>
        <rFont val="宋体"/>
        <family val="2"/>
        <scheme val="minor"/>
      </rPr>
      <t>2</t>
    </r>
    <r>
      <rPr>
        <sz val="11"/>
        <color theme="1"/>
        <rFont val="宋体"/>
        <family val="2"/>
        <scheme val="minor"/>
      </rPr>
      <t>/10MWh)</t>
    </r>
  </si>
  <si>
    <r>
      <t>WRI 与发改委OM 结果差别 
2008
Difference between WRI and NDRC EFs
(ton CO</t>
    </r>
    <r>
      <rPr>
        <vertAlign val="subscript"/>
        <sz val="11"/>
        <color theme="1"/>
        <rFont val="宋体"/>
        <family val="2"/>
        <scheme val="minor"/>
      </rPr>
      <t>2</t>
    </r>
    <r>
      <rPr>
        <sz val="11"/>
        <color theme="1"/>
        <rFont val="宋体"/>
        <family val="2"/>
        <scheme val="minor"/>
      </rPr>
      <t>/10MWh)</t>
    </r>
  </si>
  <si>
    <r>
      <t>WRI 与发改委OM 结果差别 
2009
Difference between WRI and NDRC EFs
(ton CO</t>
    </r>
    <r>
      <rPr>
        <vertAlign val="subscript"/>
        <sz val="11"/>
        <color theme="1"/>
        <rFont val="宋体"/>
        <family val="2"/>
        <scheme val="minor"/>
      </rPr>
      <t>2</t>
    </r>
    <r>
      <rPr>
        <sz val="11"/>
        <color theme="1"/>
        <rFont val="宋体"/>
        <family val="2"/>
        <scheme val="minor"/>
      </rPr>
      <t>/10MWh)</t>
    </r>
  </si>
  <si>
    <r>
      <t>WRI 与发改委OM 结果差别 
2010
Difference between WRI and NDRC EFs
(ton CO</t>
    </r>
    <r>
      <rPr>
        <vertAlign val="subscript"/>
        <sz val="11"/>
        <color theme="1"/>
        <rFont val="宋体"/>
        <family val="2"/>
        <scheme val="minor"/>
      </rPr>
      <t>2</t>
    </r>
    <r>
      <rPr>
        <sz val="11"/>
        <color theme="1"/>
        <rFont val="宋体"/>
        <family val="2"/>
        <scheme val="minor"/>
      </rPr>
      <t>/10MWh)</t>
    </r>
  </si>
  <si>
    <t>本版本为2013年6月推出的最新版本，作为《准确核算每一吨排放：外购电力温室气体排放因子解析》的附录，并将与即将出版的《能源消耗引起的温室气体排放计算工具指南（2.1版）》对应，数据更新至2011年，并增加了2011和2012《中国能源统计年鉴》中新增燃料类型的数据。</t>
  </si>
  <si>
    <t>2013年6月 
June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</si>
</sst>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_(* #,##0.00_);_(* \(#,##0.00\);_(* &quot;-&quot;??_);_(@_)"/>
    <numFmt numFmtId="177" formatCode="_-* #,##0_-;\-* #,##0_-;_-* &quot;-&quot;_-;_-@_-"/>
    <numFmt numFmtId="178" formatCode="0.000000_ "/>
    <numFmt numFmtId="179" formatCode="#,##0_ "/>
    <numFmt numFmtId="180" formatCode="0.00000_ "/>
    <numFmt numFmtId="181" formatCode="#,##0.000"/>
    <numFmt numFmtId="182" formatCode="0.0000"/>
    <numFmt numFmtId="183" formatCode="#,##0.00000_ "/>
    <numFmt numFmtId="184" formatCode="#,##0.0;[Red]#,##0.0"/>
    <numFmt numFmtId="185" formatCode="0.00000_);[Red]\(0.00000\)"/>
    <numFmt numFmtId="186" formatCode="0.000"/>
    <numFmt numFmtId="187" formatCode="0.0%"/>
    <numFmt numFmtId="188" formatCode="_(* #,##0_);_(* \(#,##0\);_(* &quot;-&quot;??_);_(@_)"/>
    <numFmt numFmtId="189" formatCode="#,##0.0"/>
    <numFmt numFmtId="190" formatCode="0.000%"/>
    <numFmt numFmtId="191" formatCode="0.0000%"/>
    <numFmt numFmtId="192" formatCode="0.00_ "/>
    <numFmt numFmtId="193" formatCode="0.0"/>
    <numFmt numFmtId="194" formatCode="_(* #,##0.000_);_(* \(#,##0.000\);_(* &quot;-&quot;??_);_(@_)"/>
    <numFmt numFmtId="195" formatCode="0.0_ "/>
    <numFmt numFmtId="196" formatCode="_-* #,##0.000_-;\-* #,##0.000_-;_-* &quot;-&quot;_-;_-@_-"/>
    <numFmt numFmtId="197" formatCode="#,##0.0000_);[Red]\(#,##0.0000\)"/>
    <numFmt numFmtId="198" formatCode="#,##0.00000_);[Red]\(#,##0.00000\)"/>
  </numFmts>
  <fonts count="70" x14ac:knownFonts="1">
    <font>
      <sz val="11"/>
      <color theme="1"/>
      <name val="宋体"/>
      <family val="2"/>
      <charset val="134"/>
      <scheme val="minor"/>
    </font>
    <font>
      <sz val="11"/>
      <color theme="1"/>
      <name val="宋体"/>
      <family val="2"/>
      <scheme val="minor"/>
    </font>
    <font>
      <sz val="11"/>
      <color theme="1"/>
      <name val="宋体"/>
      <family val="2"/>
      <scheme val="minor"/>
    </font>
    <font>
      <sz val="11"/>
      <color theme="1"/>
      <name val="宋体"/>
      <family val="2"/>
      <scheme val="minor"/>
    </font>
    <font>
      <sz val="12"/>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charset val="134"/>
      <scheme val="minor"/>
    </font>
    <font>
      <sz val="12"/>
      <name val="宋体"/>
      <family val="3"/>
      <charset val="134"/>
    </font>
    <font>
      <sz val="12"/>
      <name val="Times New Roman"/>
      <family val="1"/>
    </font>
    <font>
      <b/>
      <sz val="12"/>
      <name val="Times New Roman"/>
      <family val="1"/>
    </font>
    <font>
      <b/>
      <sz val="11"/>
      <color theme="1"/>
      <name val="宋体"/>
      <family val="2"/>
      <scheme val="minor"/>
    </font>
    <font>
      <b/>
      <sz val="8"/>
      <color indexed="81"/>
      <name val="Tahoma"/>
      <family val="2"/>
    </font>
    <font>
      <sz val="8"/>
      <color indexed="81"/>
      <name val="Tahoma"/>
      <family val="2"/>
    </font>
    <font>
      <sz val="12"/>
      <color indexed="8"/>
      <name val="Times New Roman"/>
      <family val="1"/>
    </font>
    <font>
      <sz val="11"/>
      <name val="宋体"/>
      <family val="3"/>
      <charset val="134"/>
    </font>
    <font>
      <sz val="12"/>
      <color indexed="8"/>
      <name val="Times New Roman"/>
      <family val="1"/>
    </font>
    <font>
      <sz val="11"/>
      <name val="Times New Roman"/>
      <family val="1"/>
    </font>
    <font>
      <sz val="11"/>
      <name val="宋体"/>
      <family val="2"/>
      <scheme val="minor"/>
    </font>
    <font>
      <sz val="9"/>
      <color indexed="81"/>
      <name val="Tahoma"/>
      <family val="2"/>
    </font>
    <font>
      <b/>
      <sz val="9"/>
      <color indexed="81"/>
      <name val="Tahoma"/>
      <family val="2"/>
    </font>
    <font>
      <sz val="9"/>
      <color indexed="81"/>
      <name val="宋体"/>
      <family val="3"/>
      <charset val="134"/>
    </font>
    <font>
      <sz val="9"/>
      <name val="宋体"/>
      <family val="2"/>
      <charset val="134"/>
      <scheme val="minor"/>
    </font>
    <font>
      <sz val="8"/>
      <color indexed="81"/>
      <name val="宋体"/>
      <family val="3"/>
      <charset val="134"/>
    </font>
    <font>
      <sz val="12"/>
      <color rgb="FF00B050"/>
      <name val="Times New Roman"/>
      <family val="1"/>
    </font>
    <font>
      <b/>
      <sz val="8"/>
      <color indexed="81"/>
      <name val="宋体"/>
      <family val="3"/>
      <charset val="134"/>
    </font>
    <font>
      <sz val="11"/>
      <name val="宋体"/>
      <family val="2"/>
      <charset val="134"/>
      <scheme val="minor"/>
    </font>
    <font>
      <sz val="10"/>
      <name val="Arial"/>
      <family val="2"/>
    </font>
    <font>
      <sz val="10"/>
      <name val="宋体"/>
      <family val="3"/>
      <charset val="134"/>
    </font>
    <font>
      <sz val="9"/>
      <name val="宋体"/>
      <family val="2"/>
      <charset val="134"/>
    </font>
    <font>
      <sz val="12"/>
      <color indexed="10"/>
      <name val="Times New Roman"/>
      <family val="1"/>
    </font>
    <font>
      <sz val="12"/>
      <name val="宋体"/>
      <family val="3"/>
      <charset val="134"/>
    </font>
    <font>
      <sz val="11"/>
      <color indexed="8"/>
      <name val="宋体"/>
      <family val="2"/>
      <charset val="134"/>
    </font>
    <font>
      <vertAlign val="superscript"/>
      <sz val="11"/>
      <color theme="1"/>
      <name val="宋体"/>
      <family val="2"/>
      <scheme val="minor"/>
    </font>
    <font>
      <vertAlign val="subscript"/>
      <sz val="11"/>
      <name val="宋体"/>
      <family val="2"/>
      <scheme val="minor"/>
    </font>
    <font>
      <vertAlign val="subscript"/>
      <sz val="11"/>
      <color theme="1"/>
      <name val="宋体"/>
      <family val="2"/>
      <scheme val="minor"/>
    </font>
    <font>
      <b/>
      <sz val="12"/>
      <color indexed="8"/>
      <name val="Times New Roman"/>
      <family val="1"/>
    </font>
    <font>
      <vertAlign val="superscript"/>
      <sz val="12"/>
      <color indexed="8"/>
      <name val="Times New Roman"/>
      <family val="1"/>
    </font>
    <font>
      <vertAlign val="subscript"/>
      <sz val="12"/>
      <color indexed="8"/>
      <name val="Times New Roman"/>
      <family val="1"/>
    </font>
    <font>
      <b/>
      <vertAlign val="subscript"/>
      <sz val="12"/>
      <name val="Times New Roman"/>
      <family val="1"/>
    </font>
    <font>
      <b/>
      <sz val="14"/>
      <color indexed="8"/>
      <name val="Times New Roman"/>
      <family val="1"/>
    </font>
    <font>
      <sz val="11"/>
      <color rgb="FFFF0000"/>
      <name val="宋体"/>
      <family val="2"/>
      <charset val="134"/>
      <scheme val="minor"/>
    </font>
    <font>
      <b/>
      <sz val="12"/>
      <color indexed="8"/>
      <name val="宋体"/>
      <family val="3"/>
      <charset val="134"/>
    </font>
    <font>
      <b/>
      <sz val="14"/>
      <color indexed="8"/>
      <name val="宋体"/>
      <family val="3"/>
      <charset val="134"/>
    </font>
    <font>
      <b/>
      <sz val="12"/>
      <color theme="1"/>
      <name val="宋体"/>
      <family val="2"/>
      <scheme val="minor"/>
    </font>
    <font>
      <b/>
      <sz val="14"/>
      <color theme="1"/>
      <name val="宋体"/>
      <family val="2"/>
      <scheme val="minor"/>
    </font>
    <font>
      <b/>
      <sz val="20"/>
      <color theme="1"/>
      <name val="宋体"/>
      <family val="2"/>
      <scheme val="minor"/>
    </font>
    <font>
      <vertAlign val="subscript"/>
      <sz val="12"/>
      <name val="Times New Roman"/>
      <family val="1"/>
    </font>
    <font>
      <b/>
      <sz val="11"/>
      <color rgb="FFFF0000"/>
      <name val="宋体"/>
      <family val="2"/>
      <scheme val="minor"/>
    </font>
    <font>
      <sz val="12"/>
      <color theme="1"/>
      <name val="Times New Roman"/>
      <family val="1"/>
    </font>
    <font>
      <b/>
      <sz val="12"/>
      <name val="宋体"/>
      <family val="2"/>
      <scheme val="minor"/>
    </font>
    <font>
      <sz val="12"/>
      <name val="宋体"/>
      <family val="2"/>
      <scheme val="minor"/>
    </font>
    <font>
      <b/>
      <sz val="12"/>
      <color indexed="56"/>
      <name val="宋体"/>
      <family val="2"/>
      <scheme val="minor"/>
    </font>
    <font>
      <sz val="12"/>
      <color indexed="8"/>
      <name val="宋体"/>
      <family val="2"/>
      <scheme val="minor"/>
    </font>
    <font>
      <sz val="12"/>
      <color indexed="56"/>
      <name val="宋体"/>
      <family val="2"/>
      <scheme val="minor"/>
    </font>
    <font>
      <b/>
      <sz val="14"/>
      <color indexed="8"/>
      <name val="宋体"/>
      <family val="2"/>
      <scheme val="minor"/>
    </font>
    <font>
      <b/>
      <sz val="12"/>
      <color indexed="8"/>
      <name val="宋体"/>
      <family val="2"/>
      <scheme val="minor"/>
    </font>
    <font>
      <b/>
      <vertAlign val="subscript"/>
      <sz val="12"/>
      <name val="宋体"/>
      <family val="2"/>
      <scheme val="minor"/>
    </font>
    <font>
      <vertAlign val="superscript"/>
      <sz val="12"/>
      <color indexed="8"/>
      <name val="宋体"/>
      <family val="2"/>
      <scheme val="minor"/>
    </font>
    <font>
      <vertAlign val="subscript"/>
      <sz val="12"/>
      <color indexed="8"/>
      <name val="宋体"/>
      <family val="2"/>
      <scheme val="minor"/>
    </font>
    <font>
      <vertAlign val="subscript"/>
      <sz val="12"/>
      <name val="宋体"/>
      <family val="2"/>
      <scheme val="minor"/>
    </font>
    <font>
      <sz val="12"/>
      <color indexed="10"/>
      <name val="宋体"/>
      <family val="2"/>
      <scheme val="minor"/>
    </font>
    <font>
      <b/>
      <sz val="20"/>
      <color theme="1"/>
      <name val="Times New Roman"/>
      <family val="1"/>
    </font>
    <font>
      <b/>
      <vertAlign val="subscript"/>
      <sz val="11"/>
      <color theme="1"/>
      <name val="宋体"/>
      <family val="2"/>
      <scheme val="minor"/>
    </font>
    <font>
      <b/>
      <sz val="14"/>
      <color theme="1"/>
      <name val="Times New Roman"/>
      <family val="1"/>
    </font>
  </fonts>
  <fills count="12">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indexed="65"/>
        <bgColor indexed="64"/>
      </patternFill>
    </fill>
    <fill>
      <patternFill patternType="solid">
        <fgColor indexed="44"/>
        <bgColor indexed="8"/>
      </patternFill>
    </fill>
    <fill>
      <patternFill patternType="solid">
        <fgColor rgb="FFFA9890"/>
        <bgColor indexed="64"/>
      </patternFill>
    </fill>
    <fill>
      <patternFill patternType="solid">
        <fgColor theme="9" tint="0.39997558519241921"/>
        <bgColor indexed="64"/>
      </patternFill>
    </fill>
    <fill>
      <patternFill patternType="solid">
        <fgColor theme="6" tint="0.39997558519241921"/>
        <bgColor indexed="64"/>
      </patternFill>
    </fill>
  </fills>
  <borders count="8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theme="9" tint="-0.24994659260841701"/>
      </left>
      <right/>
      <top style="thick">
        <color theme="9" tint="-0.24994659260841701"/>
      </top>
      <bottom style="thin">
        <color indexed="64"/>
      </bottom>
      <diagonal/>
    </border>
    <border>
      <left/>
      <right/>
      <top style="thick">
        <color theme="9" tint="-0.24994659260841701"/>
      </top>
      <bottom style="thin">
        <color indexed="64"/>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style="thin">
        <color indexed="64"/>
      </top>
      <bottom/>
      <diagonal/>
    </border>
    <border>
      <left/>
      <right style="thick">
        <color theme="9" tint="-0.24994659260841701"/>
      </right>
      <top/>
      <bottom/>
      <diagonal/>
    </border>
    <border>
      <left style="thick">
        <color theme="9" tint="-0.24994659260841701"/>
      </left>
      <right/>
      <top/>
      <bottom/>
      <diagonal/>
    </border>
    <border>
      <left style="thick">
        <color theme="9" tint="-0.24994659260841701"/>
      </left>
      <right/>
      <top/>
      <bottom style="thin">
        <color indexed="64"/>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top style="thin">
        <color indexed="64"/>
      </top>
      <bottom style="thin">
        <color indexed="64"/>
      </bottom>
      <diagonal/>
    </border>
    <border>
      <left style="thick">
        <color theme="9" tint="-0.24994659260841701"/>
      </left>
      <right/>
      <top style="thick">
        <color theme="9" tint="-0.24994659260841701"/>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ck">
        <color rgb="FF00B050"/>
      </left>
      <right/>
      <top/>
      <bottom style="thin">
        <color indexed="64"/>
      </bottom>
      <diagonal/>
    </border>
    <border>
      <left style="thick">
        <color rgb="FF00B050"/>
      </left>
      <right/>
      <top style="thin">
        <color indexed="64"/>
      </top>
      <bottom/>
      <diagonal/>
    </border>
    <border>
      <left style="thick">
        <color rgb="FF00B050"/>
      </left>
      <right/>
      <top style="thin">
        <color indexed="64"/>
      </top>
      <bottom style="thin">
        <color indexed="64"/>
      </bottom>
      <diagonal/>
    </border>
    <border>
      <left style="thick">
        <color rgb="FF00B050"/>
      </left>
      <right/>
      <top style="thick">
        <color rgb="FF00B050"/>
      </top>
      <bottom style="thin">
        <color indexed="64"/>
      </bottom>
      <diagonal/>
    </border>
    <border>
      <left/>
      <right/>
      <top style="thick">
        <color rgb="FF00B050"/>
      </top>
      <bottom style="thin">
        <color indexed="64"/>
      </bottom>
      <diagonal/>
    </border>
    <border>
      <left style="thin">
        <color indexed="8"/>
      </left>
      <right/>
      <top style="medium">
        <color indexed="64"/>
      </top>
      <bottom/>
      <diagonal/>
    </border>
    <border>
      <left style="thick">
        <color theme="3" tint="0.39994506668294322"/>
      </left>
      <right/>
      <top style="thick">
        <color theme="3" tint="0.39994506668294322"/>
      </top>
      <bottom/>
      <diagonal/>
    </border>
    <border>
      <left/>
      <right/>
      <top style="thick">
        <color theme="3" tint="0.39994506668294322"/>
      </top>
      <bottom/>
      <diagonal/>
    </border>
    <border>
      <left/>
      <right style="thick">
        <color theme="3" tint="0.39994506668294322"/>
      </right>
      <top style="thick">
        <color theme="3" tint="0.39994506668294322"/>
      </top>
      <bottom/>
      <diagonal/>
    </border>
    <border>
      <left style="thick">
        <color theme="3" tint="0.39994506668294322"/>
      </left>
      <right/>
      <top/>
      <bottom/>
      <diagonal/>
    </border>
    <border>
      <left/>
      <right style="thick">
        <color theme="3" tint="0.39994506668294322"/>
      </right>
      <top/>
      <bottom/>
      <diagonal/>
    </border>
    <border>
      <left style="thick">
        <color theme="3" tint="0.39994506668294322"/>
      </left>
      <right/>
      <top/>
      <bottom style="thick">
        <color theme="3" tint="0.39994506668294322"/>
      </bottom>
      <diagonal/>
    </border>
    <border>
      <left/>
      <right/>
      <top/>
      <bottom style="thick">
        <color theme="3" tint="0.39994506668294322"/>
      </bottom>
      <diagonal/>
    </border>
    <border>
      <left/>
      <right style="thick">
        <color theme="3" tint="0.39994506668294322"/>
      </right>
      <top/>
      <bottom style="thick">
        <color theme="3" tint="0.39994506668294322"/>
      </bottom>
      <diagonal/>
    </border>
    <border>
      <left style="thick">
        <color theme="3" tint="0.39994506668294322"/>
      </left>
      <right/>
      <top style="thin">
        <color indexed="64"/>
      </top>
      <bottom/>
      <diagonal/>
    </border>
    <border>
      <left style="thick">
        <color theme="3" tint="0.39994506668294322"/>
      </left>
      <right/>
      <top/>
      <bottom style="thin">
        <color indexed="64"/>
      </bottom>
      <diagonal/>
    </border>
    <border>
      <left style="thick">
        <color theme="3" tint="0.39994506668294322"/>
      </left>
      <right/>
      <top style="thin">
        <color indexed="64"/>
      </top>
      <bottom style="thin">
        <color indexed="64"/>
      </bottom>
      <diagonal/>
    </border>
    <border>
      <left style="thick">
        <color theme="3" tint="0.39994506668294322"/>
      </left>
      <right/>
      <top style="thick">
        <color theme="3" tint="0.39994506668294322"/>
      </top>
      <bottom style="thin">
        <color indexed="64"/>
      </bottom>
      <diagonal/>
    </border>
    <border>
      <left/>
      <right/>
      <top style="thick">
        <color theme="3" tint="0.39994506668294322"/>
      </top>
      <bottom style="thin">
        <color indexed="64"/>
      </bottom>
      <diagonal/>
    </border>
    <border>
      <left style="thick">
        <color theme="9" tint="-0.24994659260841701"/>
      </left>
      <right style="thin">
        <color indexed="64"/>
      </right>
      <top style="thin">
        <color indexed="64"/>
      </top>
      <bottom style="thin">
        <color indexed="64"/>
      </bottom>
      <diagonal/>
    </border>
    <border>
      <left style="thick">
        <color theme="9" tint="-0.24994659260841701"/>
      </left>
      <right style="thin">
        <color indexed="64"/>
      </right>
      <top/>
      <bottom style="thin">
        <color indexed="64"/>
      </bottom>
      <diagonal/>
    </border>
    <border>
      <left style="thick">
        <color theme="9" tint="-0.24994659260841701"/>
      </left>
      <right style="thin">
        <color indexed="64"/>
      </right>
      <top style="thin">
        <color indexed="64"/>
      </top>
      <bottom/>
      <diagonal/>
    </border>
    <border>
      <left style="thick">
        <color theme="9" tint="-0.24994659260841701"/>
      </left>
      <right style="thin">
        <color indexed="64"/>
      </right>
      <top/>
      <bottom/>
      <diagonal/>
    </border>
    <border>
      <left style="thick">
        <color rgb="FF00B050"/>
      </left>
      <right style="thin">
        <color indexed="64"/>
      </right>
      <top style="thin">
        <color indexed="64"/>
      </top>
      <bottom/>
      <diagonal/>
    </border>
    <border>
      <left style="thick">
        <color rgb="FF00B050"/>
      </left>
      <right style="thin">
        <color indexed="64"/>
      </right>
      <top/>
      <bottom/>
      <diagonal/>
    </border>
    <border>
      <left style="thick">
        <color rgb="FF00B050"/>
      </left>
      <right style="thin">
        <color indexed="64"/>
      </right>
      <top/>
      <bottom style="thin">
        <color indexed="64"/>
      </bottom>
      <diagonal/>
    </border>
    <border>
      <left style="thick">
        <color theme="3" tint="0.39994506668294322"/>
      </left>
      <right style="thin">
        <color indexed="64"/>
      </right>
      <top style="thin">
        <color indexed="64"/>
      </top>
      <bottom/>
      <diagonal/>
    </border>
    <border>
      <left style="thick">
        <color theme="3" tint="0.39994506668294322"/>
      </left>
      <right style="thin">
        <color indexed="64"/>
      </right>
      <top/>
      <bottom/>
      <diagonal/>
    </border>
    <border>
      <left style="thick">
        <color theme="3" tint="0.39994506668294322"/>
      </left>
      <right style="thin">
        <color indexed="64"/>
      </right>
      <top/>
      <bottom style="thin">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right style="thick">
        <color theme="3" tint="0.39991454817346722"/>
      </right>
      <top/>
      <bottom/>
      <diagonal/>
    </border>
    <border>
      <left/>
      <right style="thick">
        <color theme="3" tint="0.39988402966399123"/>
      </right>
      <top/>
      <bottom/>
      <diagonal/>
    </border>
    <border>
      <left style="thick">
        <color rgb="FF00B050"/>
      </left>
      <right style="thin">
        <color indexed="64"/>
      </right>
      <top style="thin">
        <color indexed="64"/>
      </top>
      <bottom style="thin">
        <color indexed="64"/>
      </bottom>
      <diagonal/>
    </border>
    <border>
      <left style="thick">
        <color theme="3" tint="0.39994506668294322"/>
      </left>
      <right style="thin">
        <color indexed="64"/>
      </right>
      <top style="thin">
        <color indexed="64"/>
      </top>
      <bottom style="thin">
        <color indexed="64"/>
      </bottom>
      <diagonal/>
    </border>
  </borders>
  <cellStyleXfs count="8">
    <xf numFmtId="0" fontId="0" fillId="0" borderId="0"/>
    <xf numFmtId="0" fontId="13" fillId="0" borderId="0"/>
    <xf numFmtId="0" fontId="12" fillId="0" borderId="0"/>
    <xf numFmtId="176" fontId="12" fillId="0" borderId="0" applyFont="0" applyFill="0" applyBorder="0" applyAlignment="0" applyProtection="0"/>
    <xf numFmtId="9" fontId="12" fillId="0" borderId="0" applyFont="0" applyFill="0" applyBorder="0" applyAlignment="0" applyProtection="0"/>
    <xf numFmtId="0" fontId="9" fillId="0" borderId="0"/>
    <xf numFmtId="0" fontId="36" fillId="0" borderId="0">
      <alignment vertical="center"/>
    </xf>
    <xf numFmtId="177" fontId="12" fillId="0" borderId="0" applyFont="0" applyFill="0" applyBorder="0" applyAlignment="0" applyProtection="0">
      <alignment vertical="center"/>
    </xf>
  </cellStyleXfs>
  <cellXfs count="1087">
    <xf numFmtId="0" fontId="0" fillId="0" borderId="0" xfId="0"/>
    <xf numFmtId="4" fontId="0" fillId="0" borderId="0" xfId="0" applyNumberFormat="1"/>
    <xf numFmtId="0" fontId="14" fillId="0" borderId="0" xfId="0" applyFont="1" applyAlignment="1">
      <alignment horizontal="center"/>
    </xf>
    <xf numFmtId="0" fontId="14" fillId="0" borderId="0" xfId="0" applyFont="1" applyBorder="1" applyAlignment="1">
      <alignment horizontal="center"/>
    </xf>
    <xf numFmtId="186" fontId="0" fillId="0" borderId="0" xfId="0" applyNumberFormat="1"/>
    <xf numFmtId="0" fontId="20" fillId="0" borderId="0" xfId="1" applyFont="1" applyFill="1" applyBorder="1" applyAlignment="1">
      <alignment horizontal="left" vertical="center" wrapText="1"/>
    </xf>
    <xf numFmtId="0" fontId="16" fillId="0" borderId="3" xfId="0" applyFont="1" applyBorder="1"/>
    <xf numFmtId="0" fontId="16" fillId="0" borderId="5" xfId="0" applyFont="1" applyBorder="1"/>
    <xf numFmtId="0" fontId="16" fillId="0" borderId="7" xfId="0" applyFont="1" applyBorder="1"/>
    <xf numFmtId="0" fontId="16" fillId="0" borderId="0" xfId="0" applyFont="1"/>
    <xf numFmtId="0" fontId="23" fillId="0" borderId="13" xfId="1" applyFont="1" applyFill="1" applyBorder="1" applyAlignment="1">
      <alignment horizontal="left" vertical="center" wrapText="1"/>
    </xf>
    <xf numFmtId="0" fontId="23" fillId="0" borderId="15" xfId="1" applyFont="1" applyFill="1" applyBorder="1" applyAlignment="1">
      <alignment horizontal="left" vertical="center" wrapText="1"/>
    </xf>
    <xf numFmtId="0" fontId="23" fillId="0" borderId="14" xfId="1" applyFont="1" applyFill="1" applyBorder="1" applyAlignment="1">
      <alignment horizontal="left" vertical="center" wrapText="1"/>
    </xf>
    <xf numFmtId="0" fontId="14" fillId="0" borderId="0" xfId="1" applyFont="1" applyFill="1" applyAlignment="1">
      <alignment horizontal="center" vertical="center"/>
    </xf>
    <xf numFmtId="0" fontId="14" fillId="0" borderId="1"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11" xfId="1" applyFont="1" applyFill="1" applyBorder="1" applyAlignment="1">
      <alignment horizontal="left" vertical="center"/>
    </xf>
    <xf numFmtId="0" fontId="14" fillId="0" borderId="11" xfId="1" applyFont="1" applyFill="1" applyBorder="1" applyAlignment="1">
      <alignment vertical="center"/>
    </xf>
    <xf numFmtId="0" fontId="14" fillId="0" borderId="0" xfId="1" applyFont="1" applyFill="1" applyBorder="1" applyAlignment="1">
      <alignment vertical="center"/>
    </xf>
    <xf numFmtId="179" fontId="14" fillId="0" borderId="0" xfId="1" applyNumberFormat="1" applyFont="1" applyFill="1" applyBorder="1" applyAlignment="1">
      <alignment vertical="center"/>
    </xf>
    <xf numFmtId="0" fontId="14" fillId="0" borderId="0" xfId="0" applyFont="1" applyFill="1" applyBorder="1" applyAlignment="1">
      <alignment vertical="center"/>
    </xf>
    <xf numFmtId="179" fontId="14" fillId="0" borderId="0" xfId="0" applyNumberFormat="1" applyFont="1" applyFill="1" applyBorder="1" applyAlignment="1">
      <alignment vertical="center"/>
    </xf>
    <xf numFmtId="0" fontId="14" fillId="0" borderId="0" xfId="0" applyFont="1" applyBorder="1" applyAlignment="1">
      <alignment vertical="center"/>
    </xf>
    <xf numFmtId="38" fontId="14" fillId="0" borderId="0" xfId="0" applyNumberFormat="1" applyFont="1" applyBorder="1" applyAlignment="1">
      <alignment vertical="center"/>
    </xf>
    <xf numFmtId="38" fontId="14" fillId="0" borderId="6" xfId="0" applyNumberFormat="1" applyFont="1" applyBorder="1" applyAlignment="1">
      <alignment vertical="center"/>
    </xf>
    <xf numFmtId="179" fontId="14" fillId="0" borderId="11" xfId="0" applyNumberFormat="1" applyFont="1" applyFill="1" applyBorder="1" applyAlignment="1">
      <alignment vertical="center"/>
    </xf>
    <xf numFmtId="0" fontId="14" fillId="0" borderId="11" xfId="0" applyFont="1" applyBorder="1" applyAlignment="1">
      <alignment vertical="center"/>
    </xf>
    <xf numFmtId="38" fontId="14" fillId="0" borderId="11" xfId="0" applyNumberFormat="1" applyFont="1" applyBorder="1" applyAlignment="1">
      <alignment vertical="center"/>
    </xf>
    <xf numFmtId="0" fontId="14" fillId="0" borderId="0" xfId="0" applyFont="1" applyFill="1" applyAlignment="1">
      <alignment vertical="center"/>
    </xf>
    <xf numFmtId="182" fontId="14" fillId="0" borderId="0" xfId="0" applyNumberFormat="1" applyFont="1" applyBorder="1" applyAlignment="1">
      <alignment vertical="center"/>
    </xf>
    <xf numFmtId="182" fontId="14" fillId="0" borderId="6" xfId="0" applyNumberFormat="1" applyFont="1" applyBorder="1" applyAlignment="1">
      <alignment vertical="center"/>
    </xf>
    <xf numFmtId="0" fontId="15" fillId="0" borderId="0" xfId="0" applyFont="1" applyBorder="1" applyAlignment="1">
      <alignment vertical="center"/>
    </xf>
    <xf numFmtId="178" fontId="15" fillId="0" borderId="0" xfId="0" applyNumberFormat="1" applyFont="1" applyBorder="1" applyAlignment="1">
      <alignment vertical="center"/>
    </xf>
    <xf numFmtId="38" fontId="14" fillId="0" borderId="2" xfId="0" applyNumberFormat="1" applyFont="1" applyBorder="1" applyAlignment="1">
      <alignment vertical="center"/>
    </xf>
    <xf numFmtId="0" fontId="14" fillId="0" borderId="2" xfId="0" applyFont="1" applyBorder="1" applyAlignment="1">
      <alignment vertical="center"/>
    </xf>
    <xf numFmtId="0" fontId="15" fillId="0" borderId="2" xfId="0" applyFont="1" applyBorder="1" applyAlignment="1">
      <alignment vertical="center"/>
    </xf>
    <xf numFmtId="178" fontId="15" fillId="0" borderId="2" xfId="0" applyNumberFormat="1" applyFont="1" applyBorder="1" applyAlignment="1">
      <alignment vertical="center"/>
    </xf>
    <xf numFmtId="0" fontId="14" fillId="0" borderId="8" xfId="0" applyFont="1" applyBorder="1" applyAlignment="1">
      <alignment vertical="center"/>
    </xf>
    <xf numFmtId="0" fontId="14" fillId="0" borderId="10" xfId="1" applyFont="1" applyFill="1" applyBorder="1" applyAlignment="1">
      <alignment horizontal="left" vertical="center"/>
    </xf>
    <xf numFmtId="179" fontId="14" fillId="0" borderId="11" xfId="1" applyNumberFormat="1"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Alignment="1">
      <alignment vertical="center"/>
    </xf>
    <xf numFmtId="38" fontId="14" fillId="0" borderId="0" xfId="0" applyNumberFormat="1" applyFont="1" applyAlignment="1">
      <alignment vertical="center"/>
    </xf>
    <xf numFmtId="0" fontId="14" fillId="0" borderId="27" xfId="1" applyFont="1" applyFill="1" applyBorder="1" applyAlignment="1">
      <alignment horizontal="left" vertical="center"/>
    </xf>
    <xf numFmtId="188" fontId="14" fillId="0" borderId="0" xfId="3" applyNumberFormat="1" applyFont="1" applyBorder="1" applyAlignment="1">
      <alignment vertical="center"/>
    </xf>
    <xf numFmtId="0" fontId="15" fillId="0" borderId="0" xfId="1" applyFont="1" applyBorder="1" applyAlignment="1">
      <alignment horizontal="center" vertical="center"/>
    </xf>
    <xf numFmtId="0" fontId="14" fillId="0" borderId="1" xfId="1" applyFont="1" applyBorder="1" applyAlignment="1">
      <alignment horizontal="center" vertical="center"/>
    </xf>
    <xf numFmtId="0" fontId="15" fillId="0" borderId="1" xfId="1" applyFont="1" applyBorder="1" applyAlignment="1">
      <alignment horizontal="center" vertical="center"/>
    </xf>
    <xf numFmtId="0" fontId="14" fillId="0" borderId="0" xfId="1" applyFont="1" applyAlignment="1">
      <alignment horizontal="center" vertical="center"/>
    </xf>
    <xf numFmtId="0" fontId="15" fillId="0" borderId="0" xfId="1" applyFont="1" applyAlignment="1">
      <alignment horizontal="center" vertical="center"/>
    </xf>
    <xf numFmtId="0" fontId="14" fillId="0" borderId="0" xfId="1" applyFont="1" applyBorder="1" applyAlignment="1">
      <alignment horizontal="center" vertical="center"/>
    </xf>
    <xf numFmtId="0" fontId="14" fillId="0" borderId="11" xfId="1" applyFont="1" applyBorder="1" applyAlignment="1">
      <alignment vertical="center"/>
    </xf>
    <xf numFmtId="0" fontId="15" fillId="0" borderId="11" xfId="1" applyFont="1" applyBorder="1" applyAlignment="1">
      <alignment vertical="center"/>
    </xf>
    <xf numFmtId="0" fontId="14" fillId="0" borderId="0" xfId="1" applyFont="1" applyBorder="1" applyAlignment="1">
      <alignment vertical="center"/>
    </xf>
    <xf numFmtId="0" fontId="15" fillId="0" borderId="0" xfId="1" applyFont="1" applyBorder="1" applyAlignment="1">
      <alignment vertical="center"/>
    </xf>
    <xf numFmtId="179" fontId="14" fillId="0" borderId="0" xfId="0" applyNumberFormat="1" applyFont="1" applyBorder="1" applyAlignment="1">
      <alignment vertical="center"/>
    </xf>
    <xf numFmtId="179" fontId="14" fillId="0" borderId="11" xfId="0" applyNumberFormat="1" applyFont="1" applyBorder="1" applyAlignment="1">
      <alignment vertical="center"/>
    </xf>
    <xf numFmtId="38" fontId="14" fillId="0" borderId="12" xfId="0" applyNumberFormat="1" applyFont="1" applyBorder="1" applyAlignment="1">
      <alignment vertical="center"/>
    </xf>
    <xf numFmtId="180" fontId="15" fillId="0" borderId="0" xfId="0" applyNumberFormat="1" applyFont="1" applyAlignment="1">
      <alignment vertical="center"/>
    </xf>
    <xf numFmtId="0" fontId="15"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center" vertical="center"/>
    </xf>
    <xf numFmtId="0" fontId="14" fillId="0" borderId="0" xfId="0" applyFont="1" applyFill="1" applyAlignment="1">
      <alignment horizontal="center" vertical="center"/>
    </xf>
    <xf numFmtId="0" fontId="14" fillId="0" borderId="0" xfId="0" applyFont="1" applyBorder="1" applyAlignment="1">
      <alignment horizontal="center" vertical="center"/>
    </xf>
    <xf numFmtId="179" fontId="14" fillId="0" borderId="2" xfId="0" applyNumberFormat="1" applyFont="1" applyBorder="1" applyAlignment="1">
      <alignment vertical="center"/>
    </xf>
    <xf numFmtId="38" fontId="14" fillId="0" borderId="8" xfId="0" applyNumberFormat="1" applyFont="1" applyBorder="1" applyAlignment="1">
      <alignment vertical="center"/>
    </xf>
    <xf numFmtId="0" fontId="15" fillId="0" borderId="22" xfId="1" applyFont="1" applyBorder="1" applyAlignment="1">
      <alignment horizontal="center" vertical="center"/>
    </xf>
    <xf numFmtId="0" fontId="15" fillId="0" borderId="0" xfId="0" applyFont="1" applyBorder="1" applyAlignment="1">
      <alignment horizontal="center" vertical="center"/>
    </xf>
    <xf numFmtId="179" fontId="14" fillId="0" borderId="0" xfId="0" applyNumberFormat="1" applyFont="1" applyAlignment="1">
      <alignment vertical="center"/>
    </xf>
    <xf numFmtId="180" fontId="14" fillId="0" borderId="0" xfId="0" applyNumberFormat="1" applyFont="1" applyAlignment="1">
      <alignment vertical="center"/>
    </xf>
    <xf numFmtId="0" fontId="14" fillId="0" borderId="3" xfId="0" applyFont="1" applyBorder="1" applyAlignment="1">
      <alignment vertical="center"/>
    </xf>
    <xf numFmtId="0" fontId="14" fillId="0" borderId="20" xfId="0" applyFont="1" applyBorder="1" applyAlignment="1">
      <alignment vertical="center"/>
    </xf>
    <xf numFmtId="178" fontId="14" fillId="0" borderId="0" xfId="0" applyNumberFormat="1" applyFont="1" applyAlignment="1">
      <alignment vertical="center"/>
    </xf>
    <xf numFmtId="184" fontId="14" fillId="0" borderId="0" xfId="0" applyNumberFormat="1" applyFont="1" applyBorder="1" applyAlignment="1">
      <alignment vertical="center"/>
    </xf>
    <xf numFmtId="179" fontId="14" fillId="0" borderId="0" xfId="1" applyNumberFormat="1" applyFont="1" applyAlignment="1">
      <alignment vertical="center"/>
    </xf>
    <xf numFmtId="0" fontId="14" fillId="0" borderId="6" xfId="0" applyFont="1" applyBorder="1" applyAlignment="1">
      <alignment vertical="center"/>
    </xf>
    <xf numFmtId="0" fontId="14" fillId="0" borderId="2" xfId="1" applyFont="1" applyBorder="1" applyAlignment="1">
      <alignment vertical="center"/>
    </xf>
    <xf numFmtId="179" fontId="14" fillId="0" borderId="12" xfId="0" applyNumberFormat="1" applyFont="1" applyBorder="1" applyAlignment="1">
      <alignment vertical="center"/>
    </xf>
    <xf numFmtId="0" fontId="14" fillId="0" borderId="1" xfId="0" applyFont="1" applyBorder="1" applyAlignment="1">
      <alignment vertical="center"/>
    </xf>
    <xf numFmtId="0" fontId="15" fillId="0" borderId="2" xfId="0" applyFont="1" applyBorder="1" applyAlignment="1">
      <alignment horizontal="center"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0" xfId="1" applyFont="1" applyAlignment="1">
      <alignment vertical="center"/>
    </xf>
    <xf numFmtId="0" fontId="15" fillId="0" borderId="22" xfId="0" applyFont="1" applyBorder="1" applyAlignment="1">
      <alignment horizontal="center" vertical="center"/>
    </xf>
    <xf numFmtId="0" fontId="14" fillId="0" borderId="27" xfId="0" applyFont="1" applyFill="1" applyBorder="1" applyAlignment="1">
      <alignment horizontal="left" vertical="center"/>
    </xf>
    <xf numFmtId="0" fontId="23" fillId="3" borderId="9" xfId="1" applyFont="1" applyFill="1" applyBorder="1" applyAlignment="1">
      <alignment horizontal="left" vertical="center"/>
    </xf>
    <xf numFmtId="0" fontId="23" fillId="3" borderId="9" xfId="1" applyFont="1" applyFill="1" applyBorder="1" applyAlignment="1">
      <alignment horizontal="left" vertical="center" wrapText="1"/>
    </xf>
    <xf numFmtId="38" fontId="23" fillId="3" borderId="9" xfId="1" applyNumberFormat="1" applyFont="1" applyFill="1" applyBorder="1" applyAlignment="1">
      <alignment horizontal="left" vertical="center" wrapText="1"/>
    </xf>
    <xf numFmtId="190" fontId="14" fillId="0" borderId="0" xfId="4" applyNumberFormat="1" applyFont="1" applyBorder="1" applyAlignment="1">
      <alignment vertical="center"/>
    </xf>
    <xf numFmtId="190" fontId="14" fillId="0" borderId="0" xfId="4" applyNumberFormat="1" applyFont="1" applyAlignment="1">
      <alignment vertical="center"/>
    </xf>
    <xf numFmtId="191" fontId="14" fillId="0" borderId="0" xfId="4" applyNumberFormat="1" applyFont="1" applyBorder="1" applyAlignment="1">
      <alignment vertical="center"/>
    </xf>
    <xf numFmtId="3" fontId="11" fillId="2" borderId="15" xfId="0" applyNumberFormat="1" applyFont="1" applyFill="1" applyBorder="1" applyAlignment="1">
      <alignment horizontal="left" vertical="center" wrapText="1"/>
    </xf>
    <xf numFmtId="0" fontId="11" fillId="4" borderId="15" xfId="1" applyFont="1" applyFill="1" applyBorder="1" applyAlignment="1">
      <alignment horizontal="left" vertical="center"/>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2" fontId="11" fillId="4" borderId="15" xfId="1" applyNumberFormat="1" applyFont="1" applyFill="1" applyBorder="1" applyAlignment="1">
      <alignment horizontal="left" vertical="center"/>
    </xf>
    <xf numFmtId="0" fontId="11" fillId="4" borderId="14" xfId="1" applyFont="1" applyFill="1" applyBorder="1" applyAlignment="1">
      <alignment horizontal="left" vertical="center"/>
    </xf>
    <xf numFmtId="0" fontId="11" fillId="5" borderId="13"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5" borderId="15" xfId="0" applyFont="1" applyFill="1" applyBorder="1" applyAlignment="1">
      <alignment horizontal="left" vertical="center" wrapText="1"/>
    </xf>
    <xf numFmtId="3" fontId="11" fillId="2" borderId="13" xfId="0" applyNumberFormat="1" applyFont="1" applyFill="1" applyBorder="1" applyAlignment="1">
      <alignment horizontal="left" vertical="center" wrapText="1"/>
    </xf>
    <xf numFmtId="0" fontId="11" fillId="6" borderId="13" xfId="1" applyFont="1" applyFill="1" applyBorder="1" applyAlignment="1">
      <alignment horizontal="left" vertical="center"/>
    </xf>
    <xf numFmtId="0" fontId="11" fillId="6" borderId="15" xfId="1" applyFont="1" applyFill="1" applyBorder="1" applyAlignment="1">
      <alignment horizontal="left" vertical="center"/>
    </xf>
    <xf numFmtId="0" fontId="20" fillId="0" borderId="32" xfId="1" applyFont="1" applyFill="1" applyBorder="1" applyAlignment="1">
      <alignment horizontal="left" vertical="center" wrapText="1"/>
    </xf>
    <xf numFmtId="0" fontId="15" fillId="0" borderId="32" xfId="1" applyFont="1" applyBorder="1" applyAlignment="1">
      <alignment horizontal="center" vertical="center"/>
    </xf>
    <xf numFmtId="0" fontId="20" fillId="0" borderId="38" xfId="1" applyFont="1" applyBorder="1" applyAlignment="1">
      <alignment horizontal="left" vertical="center" wrapText="1"/>
    </xf>
    <xf numFmtId="0" fontId="14" fillId="0" borderId="38" xfId="0" applyFont="1" applyBorder="1" applyAlignment="1">
      <alignment vertical="center"/>
    </xf>
    <xf numFmtId="0" fontId="15" fillId="0" borderId="32" xfId="0" applyFont="1" applyBorder="1" applyAlignment="1">
      <alignment horizontal="center" vertical="center"/>
    </xf>
    <xf numFmtId="0" fontId="14" fillId="0" borderId="39" xfId="0" applyFont="1" applyFill="1" applyBorder="1" applyAlignment="1">
      <alignment horizontal="left" vertical="center"/>
    </xf>
    <xf numFmtId="2" fontId="32" fillId="7" borderId="0" xfId="0" applyNumberFormat="1" applyFont="1" applyFill="1" applyBorder="1" applyAlignment="1">
      <alignment horizontal="right" vertical="center"/>
    </xf>
    <xf numFmtId="192" fontId="33" fillId="8" borderId="42" xfId="0" applyNumberFormat="1" applyFont="1" applyFill="1" applyBorder="1" applyAlignment="1">
      <alignment horizontal="center" vertical="center"/>
    </xf>
    <xf numFmtId="192" fontId="33" fillId="8" borderId="42" xfId="0" quotePrefix="1" applyNumberFormat="1" applyFont="1" applyFill="1" applyBorder="1" applyAlignment="1">
      <alignment horizontal="center" vertical="center"/>
    </xf>
    <xf numFmtId="0" fontId="33" fillId="8" borderId="42" xfId="0" applyFont="1" applyFill="1" applyBorder="1" applyAlignment="1">
      <alignment horizontal="center" vertical="center"/>
    </xf>
    <xf numFmtId="193" fontId="33" fillId="8" borderId="42" xfId="0" applyNumberFormat="1" applyFont="1" applyFill="1" applyBorder="1" applyAlignment="1">
      <alignment horizontal="center" vertical="center"/>
    </xf>
    <xf numFmtId="193" fontId="33" fillId="8" borderId="42" xfId="0" quotePrefix="1" applyNumberFormat="1" applyFont="1" applyFill="1" applyBorder="1" applyAlignment="1">
      <alignment horizontal="center" vertical="center"/>
    </xf>
    <xf numFmtId="2" fontId="0" fillId="0" borderId="0" xfId="0" applyNumberFormat="1"/>
    <xf numFmtId="192" fontId="14" fillId="0" borderId="0" xfId="0" applyNumberFormat="1" applyFont="1" applyFill="1" applyBorder="1" applyAlignment="1">
      <alignment horizontal="center" vertical="center"/>
    </xf>
    <xf numFmtId="192" fontId="0" fillId="0" borderId="0" xfId="0" applyNumberFormat="1"/>
    <xf numFmtId="192" fontId="14" fillId="0" borderId="0" xfId="0" applyNumberFormat="1" applyFont="1" applyBorder="1" applyAlignment="1">
      <alignment horizontal="center" vertical="center"/>
    </xf>
    <xf numFmtId="182" fontId="35" fillId="0" borderId="0" xfId="0" applyNumberFormat="1" applyFont="1" applyBorder="1" applyAlignment="1">
      <alignment vertical="center"/>
    </xf>
    <xf numFmtId="182" fontId="35" fillId="0" borderId="6" xfId="0" applyNumberFormat="1" applyFont="1" applyBorder="1" applyAlignment="1">
      <alignment vertical="center"/>
    </xf>
    <xf numFmtId="0" fontId="20" fillId="0" borderId="46" xfId="1" applyFont="1" applyFill="1" applyBorder="1" applyAlignment="1">
      <alignment horizontal="left" vertical="center" wrapText="1"/>
    </xf>
    <xf numFmtId="0" fontId="0" fillId="0" borderId="2" xfId="0" applyBorder="1" applyAlignment="1">
      <alignment wrapText="1"/>
    </xf>
    <xf numFmtId="0" fontId="15" fillId="0" borderId="46" xfId="1" applyFont="1" applyBorder="1" applyAlignment="1">
      <alignment horizontal="center" vertical="center"/>
    </xf>
    <xf numFmtId="0" fontId="14" fillId="0" borderId="51" xfId="0" applyFont="1" applyBorder="1" applyAlignment="1">
      <alignment vertical="center"/>
    </xf>
    <xf numFmtId="0" fontId="15" fillId="0" borderId="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6" xfId="0" applyFont="1" applyBorder="1" applyAlignment="1">
      <alignment horizontal="center" vertical="center"/>
    </xf>
    <xf numFmtId="0" fontId="14" fillId="0" borderId="53" xfId="0" applyFont="1" applyFill="1" applyBorder="1" applyAlignment="1">
      <alignment horizontal="left" vertical="center"/>
    </xf>
    <xf numFmtId="0" fontId="11" fillId="6" borderId="14" xfId="1" applyFont="1" applyFill="1" applyBorder="1" applyAlignment="1">
      <alignment horizontal="left" vertical="center"/>
    </xf>
    <xf numFmtId="0" fontId="11" fillId="5" borderId="13" xfId="0" applyFont="1" applyFill="1" applyBorder="1" applyAlignment="1">
      <alignment horizontal="left" vertical="center"/>
    </xf>
    <xf numFmtId="0" fontId="11" fillId="5" borderId="15" xfId="0" applyFont="1" applyFill="1" applyBorder="1" applyAlignment="1">
      <alignment horizontal="left" vertical="center"/>
    </xf>
    <xf numFmtId="0" fontId="11" fillId="2" borderId="14" xfId="1" applyFont="1" applyFill="1" applyBorder="1" applyAlignment="1">
      <alignment horizontal="left" vertical="center"/>
    </xf>
    <xf numFmtId="0" fontId="11" fillId="5" borderId="14" xfId="0" applyFont="1" applyFill="1" applyBorder="1" applyAlignment="1">
      <alignment horizontal="left" vertical="center"/>
    </xf>
    <xf numFmtId="0" fontId="11" fillId="5" borderId="8" xfId="0" applyFont="1" applyFill="1" applyBorder="1" applyAlignment="1">
      <alignment horizontal="left" vertical="center"/>
    </xf>
    <xf numFmtId="0" fontId="11" fillId="6" borderId="0" xfId="1" applyFont="1" applyFill="1" applyBorder="1" applyAlignment="1">
      <alignment horizontal="left" vertical="center"/>
    </xf>
    <xf numFmtId="0" fontId="11" fillId="4" borderId="13" xfId="1" applyFont="1" applyFill="1" applyBorder="1" applyAlignment="1">
      <alignment horizontal="left" vertical="center"/>
    </xf>
    <xf numFmtId="0" fontId="11" fillId="5" borderId="4" xfId="0" applyFont="1" applyFill="1" applyBorder="1" applyAlignment="1">
      <alignment horizontal="left" vertical="center"/>
    </xf>
    <xf numFmtId="0" fontId="11" fillId="5" borderId="6" xfId="0" applyFont="1" applyFill="1" applyBorder="1" applyAlignment="1">
      <alignment horizontal="left" vertical="center"/>
    </xf>
    <xf numFmtId="3" fontId="11" fillId="2" borderId="14" xfId="0" applyNumberFormat="1" applyFont="1" applyFill="1" applyBorder="1" applyAlignment="1">
      <alignment horizontal="left" vertical="center" wrapText="1"/>
    </xf>
    <xf numFmtId="0" fontId="8" fillId="3" borderId="9" xfId="0" applyFont="1" applyFill="1" applyBorder="1" applyAlignment="1">
      <alignment horizontal="left" vertical="center" wrapText="1"/>
    </xf>
    <xf numFmtId="0" fontId="0" fillId="5" borderId="6" xfId="0" applyFill="1" applyBorder="1" applyAlignment="1">
      <alignment horizontal="left" vertical="center"/>
    </xf>
    <xf numFmtId="0" fontId="0" fillId="5" borderId="15" xfId="0" applyFill="1" applyBorder="1" applyAlignment="1">
      <alignment horizontal="left" vertical="center"/>
    </xf>
    <xf numFmtId="0" fontId="0" fillId="5" borderId="8" xfId="0" applyFill="1" applyBorder="1" applyAlignment="1">
      <alignment horizontal="left" vertical="center"/>
    </xf>
    <xf numFmtId="0" fontId="0" fillId="5" borderId="14" xfId="0" applyFill="1" applyBorder="1" applyAlignment="1">
      <alignment horizontal="left" vertical="center"/>
    </xf>
    <xf numFmtId="0" fontId="23" fillId="6" borderId="15" xfId="1" applyFont="1" applyFill="1" applyBorder="1" applyAlignment="1">
      <alignment horizontal="left" vertical="center"/>
    </xf>
    <xf numFmtId="193" fontId="11" fillId="4" borderId="15" xfId="1" applyNumberFormat="1" applyFont="1" applyFill="1" applyBorder="1" applyAlignment="1">
      <alignment horizontal="left" vertical="center"/>
    </xf>
    <xf numFmtId="0" fontId="23" fillId="6" borderId="0" xfId="1" applyFont="1" applyFill="1" applyBorder="1" applyAlignment="1">
      <alignment horizontal="left" vertical="center"/>
    </xf>
    <xf numFmtId="0" fontId="23" fillId="6" borderId="14" xfId="1" applyFont="1" applyFill="1" applyBorder="1" applyAlignment="1">
      <alignment horizontal="left" vertical="center"/>
    </xf>
    <xf numFmtId="2" fontId="31" fillId="4" borderId="14" xfId="0" applyNumberFormat="1" applyFont="1" applyFill="1" applyBorder="1" applyAlignment="1">
      <alignment horizontal="left" vertical="center"/>
    </xf>
    <xf numFmtId="176" fontId="14" fillId="0" borderId="0" xfId="3" applyFont="1" applyBorder="1" applyAlignment="1">
      <alignment vertical="center"/>
    </xf>
    <xf numFmtId="176" fontId="14" fillId="0" borderId="0" xfId="3" applyFont="1" applyFill="1" applyBorder="1" applyAlignment="1">
      <alignment vertical="center"/>
    </xf>
    <xf numFmtId="0" fontId="15" fillId="0" borderId="2" xfId="0" applyFont="1" applyBorder="1" applyAlignment="1">
      <alignment horizontal="center" vertical="center" wrapText="1"/>
    </xf>
    <xf numFmtId="3" fontId="7" fillId="2" borderId="15" xfId="0" applyNumberFormat="1" applyFont="1" applyFill="1" applyBorder="1" applyAlignment="1">
      <alignment horizontal="left" vertical="center" wrapText="1"/>
    </xf>
    <xf numFmtId="0" fontId="21" fillId="0" borderId="1" xfId="1" applyFont="1" applyFill="1" applyBorder="1" applyAlignment="1">
      <alignment horizontal="center" vertical="center"/>
    </xf>
    <xf numFmtId="0" fontId="21" fillId="0" borderId="0" xfId="1" applyFont="1" applyFill="1" applyBorder="1" applyAlignment="1">
      <alignment horizontal="center" vertical="center"/>
    </xf>
    <xf numFmtId="3" fontId="21" fillId="0" borderId="0" xfId="1" applyNumberFormat="1" applyFont="1" applyFill="1" applyBorder="1" applyAlignment="1">
      <alignment horizontal="center" vertical="center"/>
    </xf>
    <xf numFmtId="0" fontId="21" fillId="0" borderId="0" xfId="0" applyFont="1" applyBorder="1" applyAlignment="1">
      <alignment vertical="center"/>
    </xf>
    <xf numFmtId="0" fontId="14" fillId="0" borderId="2" xfId="0" applyFont="1" applyFill="1" applyBorder="1" applyAlignment="1">
      <alignment vertical="center"/>
    </xf>
    <xf numFmtId="179" fontId="14" fillId="0" borderId="2" xfId="0" applyNumberFormat="1" applyFont="1" applyFill="1" applyBorder="1" applyAlignment="1">
      <alignment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1" xfId="1" applyFont="1" applyFill="1" applyBorder="1" applyAlignment="1">
      <alignment horizontal="center" vertical="center"/>
    </xf>
    <xf numFmtId="38" fontId="15" fillId="0" borderId="11" xfId="1" applyNumberFormat="1" applyFont="1" applyBorder="1" applyAlignment="1">
      <alignment horizontal="center" vertical="center"/>
    </xf>
    <xf numFmtId="0" fontId="15" fillId="0" borderId="12" xfId="1" applyFont="1" applyFill="1" applyBorder="1" applyAlignment="1">
      <alignment horizontal="center" vertical="center"/>
    </xf>
    <xf numFmtId="0" fontId="21" fillId="0" borderId="0" xfId="1" applyFont="1" applyBorder="1" applyAlignment="1">
      <alignment horizontal="center" vertical="center"/>
    </xf>
    <xf numFmtId="0" fontId="21" fillId="0" borderId="0" xfId="1" applyFont="1" applyFill="1" applyAlignment="1">
      <alignment horizontal="center" vertical="center"/>
    </xf>
    <xf numFmtId="38" fontId="15" fillId="0" borderId="12" xfId="0" applyNumberFormat="1" applyFont="1" applyBorder="1" applyAlignment="1">
      <alignment vertical="center"/>
    </xf>
    <xf numFmtId="188" fontId="21" fillId="0" borderId="0" xfId="3" applyNumberFormat="1" applyFont="1" applyBorder="1" applyAlignment="1">
      <alignment vertical="center"/>
    </xf>
    <xf numFmtId="176" fontId="21" fillId="0" borderId="0" xfId="3" applyFont="1" applyBorder="1" applyAlignment="1">
      <alignment vertical="center"/>
    </xf>
    <xf numFmtId="182" fontId="21" fillId="0" borderId="0" xfId="0" applyNumberFormat="1" applyFont="1" applyBorder="1" applyAlignment="1">
      <alignment vertical="center"/>
    </xf>
    <xf numFmtId="182" fontId="21" fillId="0" borderId="6" xfId="0" applyNumberFormat="1" applyFont="1" applyBorder="1" applyAlignment="1">
      <alignment vertical="center"/>
    </xf>
    <xf numFmtId="38" fontId="21" fillId="0" borderId="0" xfId="0" applyNumberFormat="1" applyFont="1" applyBorder="1" applyAlignment="1">
      <alignment vertical="center"/>
    </xf>
    <xf numFmtId="0" fontId="15" fillId="0" borderId="27" xfId="1" applyFont="1" applyBorder="1" applyAlignment="1">
      <alignment horizontal="center" vertical="center"/>
    </xf>
    <xf numFmtId="176" fontId="21" fillId="0" borderId="0" xfId="3" applyNumberFormat="1" applyFont="1" applyBorder="1" applyAlignment="1">
      <alignment vertical="center"/>
    </xf>
    <xf numFmtId="38" fontId="21" fillId="0" borderId="2" xfId="0" applyNumberFormat="1" applyFont="1" applyBorder="1" applyAlignment="1">
      <alignment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2" fontId="14" fillId="0" borderId="0" xfId="0" applyNumberFormat="1" applyFont="1" applyBorder="1" applyAlignment="1">
      <alignment horizontal="center" vertical="center"/>
    </xf>
    <xf numFmtId="179" fontId="14" fillId="0" borderId="4" xfId="0" applyNumberFormat="1" applyFont="1" applyBorder="1" applyAlignment="1">
      <alignment vertical="center"/>
    </xf>
    <xf numFmtId="179" fontId="14" fillId="0" borderId="6" xfId="0" applyNumberFormat="1" applyFont="1" applyBorder="1" applyAlignment="1">
      <alignment vertical="center"/>
    </xf>
    <xf numFmtId="0" fontId="14" fillId="0" borderId="4" xfId="0" applyFont="1" applyBorder="1" applyAlignment="1">
      <alignment vertical="center"/>
    </xf>
    <xf numFmtId="0" fontId="14" fillId="0" borderId="12" xfId="0" applyFont="1" applyBorder="1" applyAlignment="1">
      <alignment vertical="center"/>
    </xf>
    <xf numFmtId="38" fontId="14" fillId="0" borderId="4" xfId="0" applyNumberFormat="1" applyFont="1" applyBorder="1" applyAlignment="1">
      <alignment vertical="center"/>
    </xf>
    <xf numFmtId="179" fontId="14" fillId="0" borderId="8" xfId="0" applyNumberFormat="1" applyFont="1" applyBorder="1" applyAlignment="1">
      <alignment vertical="center"/>
    </xf>
    <xf numFmtId="0" fontId="21" fillId="0" borderId="2" xfId="0" applyFont="1" applyBorder="1" applyAlignment="1">
      <alignment vertical="center"/>
    </xf>
    <xf numFmtId="0" fontId="21" fillId="0" borderId="11" xfId="0" applyFont="1" applyBorder="1" applyAlignment="1">
      <alignment vertical="center"/>
    </xf>
    <xf numFmtId="0" fontId="21" fillId="0" borderId="0" xfId="0" applyFont="1" applyFill="1" applyBorder="1" applyAlignment="1">
      <alignment vertical="center"/>
    </xf>
    <xf numFmtId="0" fontId="15" fillId="0" borderId="53" xfId="1" applyFont="1" applyBorder="1" applyAlignment="1">
      <alignment horizontal="center" vertical="center"/>
    </xf>
    <xf numFmtId="38" fontId="29" fillId="0" borderId="0" xfId="0" applyNumberFormat="1" applyFont="1" applyFill="1" applyBorder="1" applyAlignment="1">
      <alignment vertical="center"/>
    </xf>
    <xf numFmtId="179" fontId="15" fillId="0" borderId="12" xfId="0" applyNumberFormat="1" applyFont="1" applyBorder="1" applyAlignment="1">
      <alignment vertical="center"/>
    </xf>
    <xf numFmtId="0" fontId="41" fillId="0" borderId="0" xfId="0" applyFont="1" applyBorder="1" applyAlignment="1">
      <alignment vertical="center"/>
    </xf>
    <xf numFmtId="0" fontId="21" fillId="0" borderId="6" xfId="0" applyFont="1" applyBorder="1" applyAlignment="1">
      <alignment vertical="center"/>
    </xf>
    <xf numFmtId="0" fontId="21" fillId="0" borderId="2" xfId="1" applyFont="1" applyBorder="1" applyAlignment="1">
      <alignment vertical="center"/>
    </xf>
    <xf numFmtId="0" fontId="41" fillId="0" borderId="2" xfId="0" applyFont="1" applyBorder="1" applyAlignment="1">
      <alignment vertical="center"/>
    </xf>
    <xf numFmtId="0" fontId="21" fillId="0" borderId="8" xfId="0" applyFont="1" applyBorder="1" applyAlignment="1">
      <alignment vertical="center"/>
    </xf>
    <xf numFmtId="0" fontId="15" fillId="0" borderId="39" xfId="1"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4" fillId="0" borderId="5" xfId="0" applyFont="1" applyBorder="1" applyAlignment="1">
      <alignment vertical="center"/>
    </xf>
    <xf numFmtId="0" fontId="14" fillId="0" borderId="10" xfId="0" applyFont="1" applyBorder="1" applyAlignment="1">
      <alignment vertical="center"/>
    </xf>
    <xf numFmtId="0" fontId="21" fillId="0" borderId="0" xfId="1" applyFont="1" applyBorder="1" applyAlignment="1">
      <alignment vertical="center"/>
    </xf>
    <xf numFmtId="182" fontId="21" fillId="0" borderId="8" xfId="0" applyNumberFormat="1" applyFont="1" applyBorder="1" applyAlignment="1">
      <alignment vertical="center"/>
    </xf>
    <xf numFmtId="182" fontId="14" fillId="0" borderId="8" xfId="0" applyNumberFormat="1" applyFont="1" applyBorder="1" applyAlignment="1">
      <alignment vertical="center"/>
    </xf>
    <xf numFmtId="0" fontId="41" fillId="0" borderId="27" xfId="0" applyFont="1" applyBorder="1" applyAlignment="1">
      <alignment horizontal="center" vertical="center"/>
    </xf>
    <xf numFmtId="0" fontId="41" fillId="0" borderId="11" xfId="0" applyFont="1" applyBorder="1" applyAlignment="1">
      <alignment horizontal="center" vertical="center"/>
    </xf>
    <xf numFmtId="0" fontId="41" fillId="0" borderId="11" xfId="1" applyFont="1" applyBorder="1" applyAlignment="1">
      <alignment horizontal="center" vertical="center"/>
    </xf>
    <xf numFmtId="0" fontId="41" fillId="0" borderId="11" xfId="1" applyFont="1" applyFill="1" applyBorder="1" applyAlignment="1">
      <alignment horizontal="center" vertical="center"/>
    </xf>
    <xf numFmtId="38" fontId="41" fillId="0" borderId="11" xfId="1" applyNumberFormat="1" applyFont="1" applyBorder="1" applyAlignment="1">
      <alignment horizontal="center" vertical="center"/>
    </xf>
    <xf numFmtId="0" fontId="41" fillId="0" borderId="11" xfId="1" applyFont="1" applyFill="1" applyBorder="1" applyAlignment="1">
      <alignment horizontal="left" vertical="center"/>
    </xf>
    <xf numFmtId="0" fontId="41" fillId="0" borderId="12" xfId="1" applyFont="1" applyFill="1" applyBorder="1" applyAlignment="1">
      <alignment horizontal="center" vertical="center"/>
    </xf>
    <xf numFmtId="188" fontId="14" fillId="0" borderId="6" xfId="3" applyNumberFormat="1" applyFont="1" applyBorder="1" applyAlignment="1">
      <alignment vertical="center"/>
    </xf>
    <xf numFmtId="188" fontId="14" fillId="0" borderId="12" xfId="0" applyNumberFormat="1" applyFont="1" applyBorder="1" applyAlignment="1">
      <alignment vertical="center"/>
    </xf>
    <xf numFmtId="0" fontId="41" fillId="0" borderId="39" xfId="0" applyFont="1" applyBorder="1" applyAlignment="1">
      <alignment horizontal="center" vertical="center"/>
    </xf>
    <xf numFmtId="0" fontId="15" fillId="0" borderId="11" xfId="1" applyFont="1" applyFill="1" applyBorder="1" applyAlignment="1">
      <alignment horizontal="left" vertical="center"/>
    </xf>
    <xf numFmtId="38" fontId="14" fillId="0" borderId="2" xfId="0" applyNumberFormat="1" applyFont="1" applyFill="1" applyBorder="1" applyAlignment="1">
      <alignment vertical="center"/>
    </xf>
    <xf numFmtId="0" fontId="14" fillId="0" borderId="5" xfId="0" applyFont="1" applyBorder="1" applyAlignment="1">
      <alignment vertical="center" wrapText="1"/>
    </xf>
    <xf numFmtId="0" fontId="14" fillId="0" borderId="0" xfId="0" applyFont="1" applyBorder="1" applyAlignment="1">
      <alignment vertical="center" wrapText="1"/>
    </xf>
    <xf numFmtId="0" fontId="15" fillId="0" borderId="11" xfId="0" applyFont="1" applyBorder="1" applyAlignment="1">
      <alignment vertical="center"/>
    </xf>
    <xf numFmtId="0" fontId="14" fillId="0" borderId="22" xfId="0" applyFont="1" applyBorder="1" applyAlignment="1">
      <alignment vertical="center" wrapText="1"/>
    </xf>
    <xf numFmtId="179" fontId="14" fillId="0" borderId="1" xfId="0" applyNumberFormat="1" applyFont="1" applyBorder="1" applyAlignment="1">
      <alignment vertical="center"/>
    </xf>
    <xf numFmtId="0" fontId="21" fillId="0" borderId="0" xfId="0" applyFont="1" applyAlignment="1">
      <alignment vertical="center"/>
    </xf>
    <xf numFmtId="0" fontId="15" fillId="0" borderId="1" xfId="1" applyFont="1" applyBorder="1" applyAlignment="1">
      <alignment horizontal="center" vertical="center" wrapText="1"/>
    </xf>
    <xf numFmtId="38" fontId="15" fillId="0" borderId="1" xfId="1" applyNumberFormat="1" applyFont="1" applyBorder="1" applyAlignment="1">
      <alignment horizontal="center" vertical="center" wrapText="1"/>
    </xf>
    <xf numFmtId="0" fontId="15" fillId="0" borderId="4" xfId="1" applyFont="1" applyBorder="1" applyAlignment="1">
      <alignment horizontal="center" vertical="center" wrapText="1"/>
    </xf>
    <xf numFmtId="0" fontId="21" fillId="0" borderId="2" xfId="0" applyFont="1" applyBorder="1" applyAlignment="1">
      <alignment horizontal="center" vertical="center" wrapText="1"/>
    </xf>
    <xf numFmtId="0" fontId="21" fillId="0" borderId="8" xfId="0" applyFont="1" applyBorder="1" applyAlignment="1">
      <alignment horizontal="center" vertical="center" wrapText="1"/>
    </xf>
    <xf numFmtId="0" fontId="14" fillId="0" borderId="0" xfId="1" applyFont="1" applyAlignment="1">
      <alignment horizontal="center" vertical="center" wrapText="1"/>
    </xf>
    <xf numFmtId="0" fontId="21" fillId="0"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21" fillId="0" borderId="0" xfId="0" applyNumberFormat="1" applyFont="1" applyAlignment="1">
      <alignment vertical="center"/>
    </xf>
    <xf numFmtId="194" fontId="21" fillId="0" borderId="0" xfId="3" applyNumberFormat="1" applyFont="1" applyAlignment="1">
      <alignment vertical="center"/>
    </xf>
    <xf numFmtId="194" fontId="21" fillId="0" borderId="6" xfId="3" applyNumberFormat="1" applyFont="1" applyBorder="1" applyAlignment="1">
      <alignment vertical="center"/>
    </xf>
    <xf numFmtId="0" fontId="14" fillId="0" borderId="0" xfId="1" applyFont="1" applyFill="1" applyBorder="1" applyAlignment="1">
      <alignment horizontal="left" vertical="center" wrapText="1"/>
    </xf>
    <xf numFmtId="0" fontId="14" fillId="0" borderId="0" xfId="1" applyFont="1" applyBorder="1" applyAlignment="1">
      <alignment horizontal="center" vertical="center" wrapText="1"/>
    </xf>
    <xf numFmtId="0" fontId="41" fillId="0" borderId="11" xfId="0" applyFont="1" applyBorder="1" applyAlignment="1">
      <alignment vertical="center"/>
    </xf>
    <xf numFmtId="4" fontId="41" fillId="0" borderId="11" xfId="0" applyNumberFormat="1" applyFont="1" applyBorder="1" applyAlignment="1">
      <alignment vertical="center"/>
    </xf>
    <xf numFmtId="4" fontId="21" fillId="0" borderId="0" xfId="0" applyNumberFormat="1" applyFont="1" applyAlignment="1">
      <alignment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7" xfId="0" applyFont="1" applyBorder="1" applyAlignment="1">
      <alignment horizontal="center" vertical="center"/>
    </xf>
    <xf numFmtId="0" fontId="14" fillId="0" borderId="0" xfId="1" applyFont="1" applyAlignment="1">
      <alignment vertical="center" wrapText="1"/>
    </xf>
    <xf numFmtId="0" fontId="21" fillId="0" borderId="0" xfId="0" applyFont="1" applyAlignment="1">
      <alignment vertical="center" wrapText="1"/>
    </xf>
    <xf numFmtId="0" fontId="21" fillId="0" borderId="1" xfId="0" applyFont="1" applyBorder="1" applyAlignment="1">
      <alignment vertical="center" wrapText="1"/>
    </xf>
    <xf numFmtId="0" fontId="21" fillId="0" borderId="1" xfId="0" applyFont="1" applyBorder="1" applyAlignment="1">
      <alignment vertical="center"/>
    </xf>
    <xf numFmtId="4" fontId="21" fillId="0" borderId="0" xfId="0" applyNumberFormat="1" applyFont="1" applyBorder="1" applyAlignment="1">
      <alignment vertical="center"/>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41" fillId="0" borderId="11" xfId="0" applyFont="1" applyBorder="1" applyAlignment="1">
      <alignment horizontal="center" vertical="center" wrapText="1"/>
    </xf>
    <xf numFmtId="0" fontId="21" fillId="0" borderId="1" xfId="0"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4" fontId="41" fillId="0" borderId="12" xfId="0" applyNumberFormat="1" applyFont="1" applyBorder="1" applyAlignment="1">
      <alignment vertical="center"/>
    </xf>
    <xf numFmtId="190" fontId="21" fillId="0" borderId="0" xfId="4" applyNumberFormat="1" applyFont="1" applyAlignment="1">
      <alignment vertical="center"/>
    </xf>
    <xf numFmtId="0" fontId="21" fillId="0" borderId="7"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vertical="center"/>
    </xf>
    <xf numFmtId="0" fontId="15" fillId="0" borderId="20" xfId="1" applyFont="1" applyBorder="1" applyAlignment="1">
      <alignment horizontal="center" vertical="center" wrapText="1"/>
    </xf>
    <xf numFmtId="0" fontId="21" fillId="0" borderId="21" xfId="0" applyFont="1" applyBorder="1" applyAlignment="1">
      <alignment vertical="center"/>
    </xf>
    <xf numFmtId="0" fontId="21" fillId="0" borderId="0" xfId="0" applyFont="1" applyBorder="1" applyAlignment="1">
      <alignment horizontal="center" vertical="center" wrapText="1"/>
    </xf>
    <xf numFmtId="3" fontId="21" fillId="0" borderId="0" xfId="0" applyNumberFormat="1" applyFont="1" applyBorder="1" applyAlignment="1">
      <alignment vertical="center"/>
    </xf>
    <xf numFmtId="194" fontId="21" fillId="0" borderId="0" xfId="3" applyNumberFormat="1" applyFont="1" applyBorder="1" applyAlignment="1">
      <alignment vertical="center"/>
    </xf>
    <xf numFmtId="0" fontId="14" fillId="0" borderId="22" xfId="1" applyFont="1" applyFill="1" applyBorder="1" applyAlignment="1">
      <alignment horizontal="left" vertical="center" wrapText="1"/>
    </xf>
    <xf numFmtId="0" fontId="21" fillId="0" borderId="22" xfId="0" applyFont="1" applyBorder="1" applyAlignment="1">
      <alignment vertical="center"/>
    </xf>
    <xf numFmtId="0" fontId="14" fillId="0" borderId="22" xfId="0" applyFont="1" applyBorder="1" applyAlignment="1">
      <alignment vertical="center"/>
    </xf>
    <xf numFmtId="190" fontId="21" fillId="0" borderId="0" xfId="4" applyNumberFormat="1" applyFont="1" applyBorder="1" applyAlignment="1">
      <alignment vertical="center"/>
    </xf>
    <xf numFmtId="0" fontId="21" fillId="0" borderId="23" xfId="0" applyFont="1" applyBorder="1" applyAlignment="1">
      <alignment vertical="center"/>
    </xf>
    <xf numFmtId="0" fontId="21" fillId="0" borderId="24" xfId="0" applyFont="1" applyBorder="1" applyAlignment="1">
      <alignment vertical="center"/>
    </xf>
    <xf numFmtId="0" fontId="21" fillId="0" borderId="25" xfId="0" applyFont="1" applyBorder="1" applyAlignment="1">
      <alignment vertical="center"/>
    </xf>
    <xf numFmtId="0" fontId="21" fillId="0" borderId="26" xfId="0" applyFont="1" applyBorder="1" applyAlignment="1">
      <alignment vertical="center"/>
    </xf>
    <xf numFmtId="0" fontId="21" fillId="0" borderId="30" xfId="0" applyFont="1" applyBorder="1" applyAlignment="1">
      <alignment vertical="center"/>
    </xf>
    <xf numFmtId="0" fontId="21" fillId="0" borderId="31" xfId="0" applyFont="1" applyBorder="1" applyAlignment="1">
      <alignment vertical="center"/>
    </xf>
    <xf numFmtId="0" fontId="15" fillId="0" borderId="38" xfId="1" applyFont="1" applyBorder="1" applyAlignment="1">
      <alignment horizontal="center" vertical="center" wrapText="1"/>
    </xf>
    <xf numFmtId="0" fontId="21" fillId="0" borderId="33" xfId="0" applyFont="1" applyBorder="1" applyAlignment="1">
      <alignment vertical="center"/>
    </xf>
    <xf numFmtId="0" fontId="15" fillId="0" borderId="11" xfId="0" applyFont="1" applyBorder="1" applyAlignment="1">
      <alignment horizontal="center" vertical="center" wrapText="1"/>
    </xf>
    <xf numFmtId="0" fontId="14" fillId="0" borderId="32" xfId="1" applyFont="1" applyBorder="1" applyAlignment="1">
      <alignment horizontal="left" vertical="center" wrapText="1"/>
    </xf>
    <xf numFmtId="0" fontId="14" fillId="0" borderId="0" xfId="0"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3" fontId="14" fillId="0" borderId="0" xfId="0" applyNumberFormat="1" applyFont="1" applyBorder="1" applyAlignment="1">
      <alignment vertical="center"/>
    </xf>
    <xf numFmtId="194" fontId="14" fillId="0" borderId="0" xfId="3" applyNumberFormat="1" applyFont="1" applyBorder="1" applyAlignment="1">
      <alignment vertical="center"/>
    </xf>
    <xf numFmtId="0" fontId="14" fillId="0" borderId="32" xfId="1" applyFont="1" applyFill="1" applyBorder="1" applyAlignment="1">
      <alignment horizontal="left" vertical="center" wrapText="1"/>
    </xf>
    <xf numFmtId="0" fontId="14" fillId="9" borderId="46" xfId="1" applyFont="1" applyFill="1" applyBorder="1" applyAlignment="1">
      <alignment horizontal="left" vertical="center" wrapText="1"/>
    </xf>
    <xf numFmtId="0" fontId="14" fillId="0" borderId="2" xfId="0"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4" fontId="15" fillId="0" borderId="11" xfId="0" applyNumberFormat="1" applyFont="1" applyBorder="1" applyAlignment="1">
      <alignment vertical="center"/>
    </xf>
    <xf numFmtId="4" fontId="14" fillId="0" borderId="0" xfId="0" applyNumberFormat="1" applyFont="1" applyBorder="1" applyAlignment="1">
      <alignment vertical="center"/>
    </xf>
    <xf numFmtId="0" fontId="14" fillId="0" borderId="32" xfId="0" applyFont="1" applyBorder="1" applyAlignment="1">
      <alignment vertical="center"/>
    </xf>
    <xf numFmtId="0" fontId="14" fillId="0" borderId="1" xfId="0" applyFont="1" applyBorder="1" applyAlignment="1">
      <alignment vertical="center" wrapText="1"/>
    </xf>
    <xf numFmtId="0" fontId="14" fillId="0" borderId="7" xfId="0" applyFont="1" applyBorder="1" applyAlignment="1">
      <alignment vertical="center"/>
    </xf>
    <xf numFmtId="0" fontId="21" fillId="0" borderId="34" xfId="0" applyFont="1" applyBorder="1" applyAlignment="1">
      <alignment vertical="center"/>
    </xf>
    <xf numFmtId="0" fontId="21" fillId="0" borderId="35" xfId="0" applyFont="1" applyBorder="1" applyAlignment="1">
      <alignment vertical="center"/>
    </xf>
    <xf numFmtId="0" fontId="21" fillId="0" borderId="36" xfId="0" applyFont="1" applyBorder="1" applyAlignment="1">
      <alignment vertical="center"/>
    </xf>
    <xf numFmtId="0" fontId="21" fillId="0" borderId="44" xfId="0" applyFont="1" applyBorder="1" applyAlignment="1">
      <alignment vertical="center"/>
    </xf>
    <xf numFmtId="0" fontId="21" fillId="0" borderId="45" xfId="0" applyFont="1" applyBorder="1" applyAlignment="1">
      <alignment vertical="center"/>
    </xf>
    <xf numFmtId="0" fontId="15" fillId="0" borderId="51" xfId="1" applyFont="1" applyBorder="1" applyAlignment="1">
      <alignment horizontal="center" vertical="center" wrapText="1"/>
    </xf>
    <xf numFmtId="0" fontId="21" fillId="0" borderId="47" xfId="0" applyFont="1" applyBorder="1" applyAlignment="1">
      <alignment vertical="center"/>
    </xf>
    <xf numFmtId="0" fontId="14" fillId="0" borderId="46" xfId="1" applyFont="1" applyBorder="1" applyAlignment="1">
      <alignment horizontal="left" vertical="center" wrapText="1"/>
    </xf>
    <xf numFmtId="0" fontId="14" fillId="0" borderId="46" xfId="1" applyFont="1" applyFill="1" applyBorder="1" applyAlignment="1">
      <alignment horizontal="left" vertical="center" wrapText="1"/>
    </xf>
    <xf numFmtId="2" fontId="14" fillId="0" borderId="0" xfId="0" applyNumberFormat="1" applyFont="1" applyFill="1" applyBorder="1" applyAlignment="1">
      <alignment horizontal="center" vertical="center" wrapText="1"/>
    </xf>
    <xf numFmtId="0" fontId="14" fillId="0" borderId="46" xfId="0" applyFont="1" applyBorder="1" applyAlignment="1">
      <alignment vertical="center"/>
    </xf>
    <xf numFmtId="0" fontId="21" fillId="0" borderId="48" xfId="0" applyFont="1" applyBorder="1" applyAlignment="1">
      <alignment vertical="center"/>
    </xf>
    <xf numFmtId="0" fontId="21" fillId="0" borderId="49" xfId="0" applyFont="1" applyBorder="1" applyAlignment="1">
      <alignment vertical="center"/>
    </xf>
    <xf numFmtId="0" fontId="21" fillId="0" borderId="50" xfId="0" applyFont="1" applyBorder="1" applyAlignment="1">
      <alignment vertical="center"/>
    </xf>
    <xf numFmtId="0" fontId="21" fillId="0" borderId="0" xfId="0" applyFont="1" applyAlignment="1">
      <alignment horizontal="center" vertical="center"/>
    </xf>
    <xf numFmtId="0" fontId="15" fillId="0" borderId="6" xfId="0" applyFont="1" applyBorder="1" applyAlignment="1">
      <alignment horizontal="center" vertical="center" wrapText="1"/>
    </xf>
    <xf numFmtId="0" fontId="14" fillId="0" borderId="13" xfId="0" applyFont="1" applyBorder="1" applyAlignment="1">
      <alignment vertical="center"/>
    </xf>
    <xf numFmtId="0" fontId="14" fillId="0" borderId="15" xfId="0" applyFont="1" applyBorder="1" applyAlignment="1">
      <alignment vertical="center"/>
    </xf>
    <xf numFmtId="0" fontId="14" fillId="0" borderId="14" xfId="0" applyFont="1" applyBorder="1" applyAlignment="1">
      <alignment vertical="center"/>
    </xf>
    <xf numFmtId="0" fontId="14" fillId="0" borderId="58" xfId="0" applyFont="1" applyBorder="1" applyAlignment="1">
      <alignment vertical="center"/>
    </xf>
    <xf numFmtId="0" fontId="14" fillId="0" borderId="59" xfId="0" applyFont="1" applyBorder="1" applyAlignment="1">
      <alignment vertical="center"/>
    </xf>
    <xf numFmtId="194" fontId="21" fillId="0" borderId="4" xfId="3" applyNumberFormat="1" applyFont="1" applyBorder="1" applyAlignment="1">
      <alignment vertical="center"/>
    </xf>
    <xf numFmtId="0" fontId="41" fillId="0" borderId="12" xfId="0" applyFont="1" applyBorder="1" applyAlignment="1">
      <alignment horizontal="center" vertical="center"/>
    </xf>
    <xf numFmtId="0" fontId="21" fillId="0" borderId="2" xfId="0" applyFont="1" applyFill="1" applyBorder="1" applyAlignment="1">
      <alignment vertical="center"/>
    </xf>
    <xf numFmtId="194" fontId="21" fillId="0" borderId="1" xfId="3" applyNumberFormat="1" applyFont="1" applyBorder="1" applyAlignment="1">
      <alignment vertical="center"/>
    </xf>
    <xf numFmtId="0" fontId="14" fillId="0" borderId="5" xfId="1" applyFont="1" applyFill="1" applyBorder="1" applyAlignment="1">
      <alignment horizontal="left" vertical="center" wrapText="1"/>
    </xf>
    <xf numFmtId="0" fontId="15" fillId="0" borderId="1" xfId="0" applyFont="1" applyFill="1" applyBorder="1" applyAlignment="1">
      <alignment horizontal="center" vertical="center" wrapText="1"/>
    </xf>
    <xf numFmtId="0" fontId="21" fillId="0" borderId="28" xfId="0" applyFont="1" applyBorder="1" applyAlignment="1">
      <alignment vertical="center"/>
    </xf>
    <xf numFmtId="0" fontId="21" fillId="0" borderId="29" xfId="0" applyFont="1" applyBorder="1" applyAlignment="1">
      <alignment vertical="center"/>
    </xf>
    <xf numFmtId="0" fontId="14" fillId="0" borderId="0" xfId="0" applyFont="1"/>
    <xf numFmtId="0" fontId="21" fillId="0" borderId="32" xfId="0" applyFont="1" applyBorder="1" applyAlignment="1">
      <alignment vertical="center"/>
    </xf>
    <xf numFmtId="0" fontId="21" fillId="0" borderId="43" xfId="0" applyFont="1" applyBorder="1" applyAlignment="1">
      <alignment vertical="center"/>
    </xf>
    <xf numFmtId="1" fontId="14" fillId="0" borderId="0" xfId="0" applyNumberFormat="1" applyFont="1" applyFill="1" applyBorder="1" applyAlignment="1">
      <alignment horizontal="center" vertical="center" wrapText="1"/>
    </xf>
    <xf numFmtId="0" fontId="21" fillId="0" borderId="46" xfId="0" applyFont="1" applyBorder="1" applyAlignment="1">
      <alignment vertical="center"/>
    </xf>
    <xf numFmtId="0" fontId="21" fillId="0" borderId="0" xfId="0" applyFont="1" applyBorder="1" applyAlignment="1">
      <alignment vertical="center" wrapText="1"/>
    </xf>
    <xf numFmtId="0" fontId="14" fillId="0" borderId="46" xfId="0" applyFont="1" applyBorder="1" applyAlignment="1">
      <alignment vertical="center" wrapText="1"/>
    </xf>
    <xf numFmtId="0" fontId="14" fillId="0" borderId="1" xfId="1" applyFont="1" applyBorder="1" applyAlignment="1">
      <alignment horizontal="left" vertical="center" wrapText="1"/>
    </xf>
    <xf numFmtId="0" fontId="14" fillId="0" borderId="1" xfId="1" applyFont="1" applyBorder="1" applyAlignment="1">
      <alignment horizontal="center" vertical="center" wrapText="1"/>
    </xf>
    <xf numFmtId="0" fontId="14" fillId="0" borderId="20" xfId="1" applyFont="1" applyBorder="1" applyAlignment="1">
      <alignment horizontal="left" vertical="center" wrapText="1"/>
    </xf>
    <xf numFmtId="0" fontId="14" fillId="0" borderId="3" xfId="1" applyFont="1" applyBorder="1" applyAlignment="1">
      <alignment horizontal="left"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0" fontId="21" fillId="0" borderId="52" xfId="0" applyFont="1" applyBorder="1" applyAlignment="1">
      <alignment vertical="center"/>
    </xf>
    <xf numFmtId="0" fontId="21" fillId="0" borderId="5" xfId="0" applyFont="1" applyBorder="1" applyAlignment="1">
      <alignment vertical="center"/>
    </xf>
    <xf numFmtId="4" fontId="21" fillId="0" borderId="11" xfId="0" applyNumberFormat="1" applyFont="1" applyBorder="1" applyAlignment="1">
      <alignment vertical="center"/>
    </xf>
    <xf numFmtId="4" fontId="21" fillId="0" borderId="12" xfId="0" applyNumberFormat="1" applyFont="1" applyBorder="1" applyAlignment="1">
      <alignment vertical="center"/>
    </xf>
    <xf numFmtId="0" fontId="45" fillId="0" borderId="0" xfId="0" applyFont="1" applyAlignment="1">
      <alignment vertical="center"/>
    </xf>
    <xf numFmtId="0" fontId="14" fillId="0" borderId="32" xfId="0" applyFont="1" applyBorder="1" applyAlignment="1">
      <alignment vertical="center" wrapText="1"/>
    </xf>
    <xf numFmtId="0" fontId="41" fillId="0" borderId="11" xfId="0" applyFont="1" applyBorder="1" applyAlignment="1">
      <alignment vertical="center" wrapText="1"/>
    </xf>
    <xf numFmtId="179" fontId="21" fillId="0" borderId="0" xfId="0" applyNumberFormat="1" applyFont="1" applyAlignment="1">
      <alignment vertical="center"/>
    </xf>
    <xf numFmtId="0" fontId="14" fillId="0" borderId="22" xfId="1" applyFont="1" applyBorder="1" applyAlignment="1">
      <alignment vertical="center" wrapText="1"/>
    </xf>
    <xf numFmtId="0" fontId="14" fillId="0" borderId="38" xfId="1" applyFont="1" applyBorder="1" applyAlignment="1">
      <alignment horizontal="left" vertical="center" wrapText="1"/>
    </xf>
    <xf numFmtId="0" fontId="21" fillId="0" borderId="37" xfId="0" applyFont="1" applyBorder="1" applyAlignment="1">
      <alignment vertical="center"/>
    </xf>
    <xf numFmtId="0" fontId="14" fillId="0" borderId="51" xfId="1" applyFont="1" applyBorder="1" applyAlignment="1">
      <alignment horizontal="left" vertical="center" wrapText="1"/>
    </xf>
    <xf numFmtId="188" fontId="14" fillId="0" borderId="12" xfId="3" applyNumberFormat="1" applyFont="1" applyBorder="1" applyAlignment="1">
      <alignment vertical="center"/>
    </xf>
    <xf numFmtId="0" fontId="21" fillId="0" borderId="0" xfId="0" applyFont="1" applyFill="1" applyAlignment="1">
      <alignment vertical="center"/>
    </xf>
    <xf numFmtId="3" fontId="21" fillId="0" borderId="2" xfId="0" applyNumberFormat="1" applyFont="1" applyBorder="1" applyAlignment="1">
      <alignment vertical="center"/>
    </xf>
    <xf numFmtId="0" fontId="14" fillId="0" borderId="10" xfId="1" applyFont="1" applyBorder="1" applyAlignment="1">
      <alignment vertical="center"/>
    </xf>
    <xf numFmtId="0" fontId="14" fillId="0" borderId="27" xfId="1" applyFont="1" applyBorder="1" applyAlignment="1">
      <alignment vertical="center"/>
    </xf>
    <xf numFmtId="0" fontId="14" fillId="0" borderId="57" xfId="0" applyFont="1" applyBorder="1" applyAlignment="1">
      <alignment vertical="center"/>
    </xf>
    <xf numFmtId="0" fontId="14" fillId="0" borderId="39" xfId="1" applyFont="1" applyBorder="1" applyAlignment="1">
      <alignment vertical="center"/>
    </xf>
    <xf numFmtId="0" fontId="14" fillId="0" borderId="60" xfId="0" applyFont="1" applyBorder="1" applyAlignment="1">
      <alignment vertical="center"/>
    </xf>
    <xf numFmtId="0" fontId="14" fillId="0" borderId="61" xfId="0" applyFont="1" applyBorder="1" applyAlignment="1">
      <alignment vertical="center"/>
    </xf>
    <xf numFmtId="0" fontId="14" fillId="0" borderId="62" xfId="0" applyFont="1" applyBorder="1" applyAlignment="1">
      <alignment vertical="center"/>
    </xf>
    <xf numFmtId="0" fontId="14" fillId="0" borderId="53" xfId="1" applyFont="1" applyBorder="1" applyAlignment="1">
      <alignment vertical="center"/>
    </xf>
    <xf numFmtId="0" fontId="14" fillId="0" borderId="63" xfId="0" applyFont="1" applyBorder="1" applyAlignment="1">
      <alignment vertical="center"/>
    </xf>
    <xf numFmtId="0" fontId="14" fillId="0" borderId="64" xfId="0" applyFont="1" applyBorder="1" applyAlignment="1">
      <alignment vertical="center"/>
    </xf>
    <xf numFmtId="0" fontId="14" fillId="0" borderId="65" xfId="0" applyFont="1" applyBorder="1" applyAlignment="1">
      <alignment vertical="center"/>
    </xf>
    <xf numFmtId="0" fontId="15" fillId="0" borderId="2" xfId="0" applyFont="1" applyBorder="1" applyAlignment="1">
      <alignment horizontal="center" vertical="center"/>
    </xf>
    <xf numFmtId="0" fontId="14" fillId="0" borderId="0" xfId="1" applyFont="1" applyBorder="1" applyAlignment="1">
      <alignment horizontal="left" vertical="center" wrapText="1"/>
    </xf>
    <xf numFmtId="176" fontId="21" fillId="0" borderId="0" xfId="3" applyFont="1" applyAlignment="1">
      <alignment vertical="center"/>
    </xf>
    <xf numFmtId="176" fontId="21" fillId="0" borderId="6" xfId="3" applyFont="1" applyBorder="1" applyAlignment="1">
      <alignment vertical="center"/>
    </xf>
    <xf numFmtId="186" fontId="14" fillId="0" borderId="0" xfId="0" applyNumberFormat="1" applyFont="1" applyFill="1" applyBorder="1" applyAlignment="1">
      <alignment horizontal="center" vertical="center" wrapText="1"/>
    </xf>
    <xf numFmtId="182" fontId="14" fillId="0" borderId="0" xfId="0" applyNumberFormat="1" applyFont="1" applyFill="1" applyBorder="1" applyAlignment="1">
      <alignment horizontal="center" vertical="center" wrapText="1"/>
    </xf>
    <xf numFmtId="193" fontId="14" fillId="0" borderId="0" xfId="0" applyNumberFormat="1" applyFont="1" applyFill="1" applyBorder="1" applyAlignment="1">
      <alignment horizontal="center" vertical="center" wrapText="1"/>
    </xf>
    <xf numFmtId="4" fontId="14" fillId="0" borderId="11" xfId="0" applyNumberFormat="1" applyFont="1" applyBorder="1" applyAlignment="1">
      <alignment vertical="center"/>
    </xf>
    <xf numFmtId="0" fontId="14" fillId="0" borderId="37" xfId="0" applyFont="1" applyBorder="1" applyAlignment="1">
      <alignment vertical="center"/>
    </xf>
    <xf numFmtId="3" fontId="14" fillId="0" borderId="2" xfId="0" applyNumberFormat="1" applyFont="1" applyBorder="1" applyAlignment="1">
      <alignment vertical="center"/>
    </xf>
    <xf numFmtId="0" fontId="14" fillId="0" borderId="52" xfId="0" applyFont="1" applyBorder="1" applyAlignment="1">
      <alignment vertical="center"/>
    </xf>
    <xf numFmtId="0" fontId="21" fillId="0" borderId="0" xfId="0" applyFont="1" applyFill="1" applyBorder="1" applyAlignment="1">
      <alignment horizontal="center" vertical="center"/>
    </xf>
    <xf numFmtId="0" fontId="21" fillId="0" borderId="0" xfId="0" applyFont="1" applyFill="1" applyAlignment="1">
      <alignment horizontal="center" vertical="center"/>
    </xf>
    <xf numFmtId="0" fontId="14" fillId="0" borderId="11" xfId="0" applyFont="1" applyBorder="1" applyAlignment="1">
      <alignment horizontal="center" vertical="center"/>
    </xf>
    <xf numFmtId="185" fontId="15" fillId="0" borderId="0" xfId="0" applyNumberFormat="1" applyFont="1" applyAlignment="1">
      <alignment vertical="center"/>
    </xf>
    <xf numFmtId="2" fontId="21" fillId="0" borderId="0" xfId="0" applyNumberFormat="1" applyFont="1" applyAlignment="1">
      <alignment horizontal="center" vertical="center" wrapText="1"/>
    </xf>
    <xf numFmtId="0" fontId="41" fillId="0" borderId="12" xfId="0" applyFont="1" applyBorder="1" applyAlignment="1">
      <alignment vertical="center" wrapText="1"/>
    </xf>
    <xf numFmtId="0" fontId="15" fillId="0" borderId="0" xfId="0" applyFont="1" applyFill="1" applyBorder="1" applyAlignment="1">
      <alignment vertical="center"/>
    </xf>
    <xf numFmtId="0" fontId="14" fillId="0" borderId="46" xfId="1" applyFont="1" applyBorder="1" applyAlignment="1">
      <alignment horizontal="left" vertical="center" wrapText="1"/>
    </xf>
    <xf numFmtId="0" fontId="21" fillId="0" borderId="2" xfId="0" applyFont="1" applyBorder="1" applyAlignment="1">
      <alignment horizontal="center" vertical="center" wrapText="1"/>
    </xf>
    <xf numFmtId="0" fontId="15" fillId="0" borderId="2" xfId="1" applyFont="1" applyBorder="1" applyAlignment="1">
      <alignment horizontal="center" vertical="center"/>
    </xf>
    <xf numFmtId="2" fontId="14" fillId="0" borderId="0" xfId="1" applyNumberFormat="1" applyFont="1" applyAlignment="1">
      <alignment horizontal="center" vertical="center"/>
    </xf>
    <xf numFmtId="2" fontId="21" fillId="0" borderId="0" xfId="0" applyNumberFormat="1" applyFont="1" applyFill="1" applyBorder="1" applyAlignment="1">
      <alignment horizontal="center" vertical="center" wrapText="1"/>
    </xf>
    <xf numFmtId="193" fontId="14" fillId="0" borderId="0" xfId="0" applyNumberFormat="1" applyFont="1" applyBorder="1" applyAlignment="1">
      <alignment vertical="center"/>
    </xf>
    <xf numFmtId="2" fontId="21" fillId="0" borderId="0" xfId="1" applyNumberFormat="1" applyFont="1" applyFill="1" applyBorder="1" applyAlignment="1">
      <alignment horizontal="center" vertical="center"/>
    </xf>
    <xf numFmtId="193" fontId="21" fillId="0" borderId="0" xfId="1" applyNumberFormat="1" applyFont="1" applyFill="1" applyBorder="1" applyAlignment="1">
      <alignment horizontal="center" vertical="center"/>
    </xf>
    <xf numFmtId="2" fontId="14" fillId="0" borderId="0" xfId="0" applyNumberFormat="1" applyFont="1" applyBorder="1" applyAlignment="1">
      <alignment vertical="center"/>
    </xf>
    <xf numFmtId="0" fontId="41" fillId="0" borderId="66" xfId="0" applyFont="1" applyBorder="1" applyAlignment="1">
      <alignment horizontal="center" vertical="center"/>
    </xf>
    <xf numFmtId="0" fontId="15" fillId="0" borderId="67" xfId="1" applyFont="1" applyBorder="1" applyAlignment="1">
      <alignment horizontal="center" vertical="center" wrapText="1"/>
    </xf>
    <xf numFmtId="0" fontId="15" fillId="0" borderId="68" xfId="1" applyFont="1" applyBorder="1" applyAlignment="1">
      <alignment horizontal="center" vertical="center" wrapText="1"/>
    </xf>
    <xf numFmtId="0" fontId="41" fillId="0" borderId="69" xfId="0" applyFont="1" applyBorder="1" applyAlignment="1">
      <alignment horizontal="center" vertical="center"/>
    </xf>
    <xf numFmtId="0" fontId="41" fillId="0" borderId="71" xfId="0" applyFont="1" applyBorder="1" applyAlignment="1">
      <alignment horizontal="center" vertical="center"/>
    </xf>
    <xf numFmtId="2" fontId="14" fillId="0" borderId="0" xfId="1" applyNumberFormat="1" applyFont="1" applyFill="1" applyAlignment="1">
      <alignment horizontal="center" vertical="center"/>
    </xf>
    <xf numFmtId="2" fontId="14" fillId="0" borderId="0" xfId="1" applyNumberFormat="1" applyFont="1" applyFill="1" applyBorder="1" applyAlignment="1">
      <alignment horizontal="center" vertical="center"/>
    </xf>
    <xf numFmtId="2" fontId="14" fillId="0" borderId="0" xfId="0" applyNumberFormat="1" applyFont="1" applyFill="1" applyBorder="1" applyAlignment="1">
      <alignment vertical="center"/>
    </xf>
    <xf numFmtId="10" fontId="21" fillId="0" borderId="0" xfId="4" applyNumberFormat="1" applyFont="1" applyAlignment="1">
      <alignment vertical="center"/>
    </xf>
    <xf numFmtId="2" fontId="14" fillId="0" borderId="1" xfId="1" applyNumberFormat="1" applyFont="1" applyBorder="1" applyAlignment="1">
      <alignment horizontal="center" vertical="center"/>
    </xf>
    <xf numFmtId="2" fontId="14" fillId="0" borderId="0" xfId="0" applyNumberFormat="1" applyFont="1" applyAlignment="1">
      <alignment horizontal="center" vertical="center"/>
    </xf>
    <xf numFmtId="193" fontId="21" fillId="0" borderId="5" xfId="0" applyNumberFormat="1" applyFont="1" applyBorder="1" applyAlignment="1">
      <alignment vertical="center"/>
    </xf>
    <xf numFmtId="0" fontId="14" fillId="0" borderId="0" xfId="0" applyFont="1" applyBorder="1" applyAlignment="1">
      <alignment vertical="center" wrapText="1"/>
    </xf>
    <xf numFmtId="0" fontId="14" fillId="0" borderId="2" xfId="0" applyFont="1" applyBorder="1" applyAlignment="1">
      <alignment vertical="center" wrapText="1"/>
    </xf>
    <xf numFmtId="0" fontId="21" fillId="0" borderId="1" xfId="0" applyFont="1" applyBorder="1" applyAlignment="1">
      <alignment vertical="center" wrapText="1"/>
    </xf>
    <xf numFmtId="0" fontId="21" fillId="0" borderId="2" xfId="0" applyFont="1" applyBorder="1" applyAlignment="1">
      <alignment vertical="center" wrapText="1"/>
    </xf>
    <xf numFmtId="0" fontId="21" fillId="0" borderId="0" xfId="0" applyFont="1" applyBorder="1" applyAlignment="1">
      <alignment vertical="center" wrapText="1"/>
    </xf>
    <xf numFmtId="0" fontId="21" fillId="0" borderId="5" xfId="0" applyFont="1" applyBorder="1" applyAlignment="1">
      <alignment horizontal="center" vertical="center" wrapText="1"/>
    </xf>
    <xf numFmtId="38" fontId="0" fillId="0" borderId="0" xfId="0" applyNumberFormat="1"/>
    <xf numFmtId="9" fontId="0" fillId="0" borderId="0" xfId="4" applyFont="1"/>
    <xf numFmtId="10" fontId="0" fillId="0" borderId="0" xfId="4" applyNumberFormat="1" applyFont="1"/>
    <xf numFmtId="9" fontId="46" fillId="0" borderId="0" xfId="4" applyFont="1"/>
    <xf numFmtId="176" fontId="16" fillId="0" borderId="0" xfId="3" applyFont="1"/>
    <xf numFmtId="176" fontId="0" fillId="0" borderId="0" xfId="0" applyNumberFormat="1"/>
    <xf numFmtId="38" fontId="21" fillId="0" borderId="0" xfId="0" applyNumberFormat="1" applyFont="1" applyFill="1" applyBorder="1" applyAlignment="1">
      <alignment vertical="center"/>
    </xf>
    <xf numFmtId="188" fontId="14" fillId="0" borderId="1" xfId="3" applyNumberFormat="1" applyFont="1" applyFill="1" applyBorder="1" applyAlignment="1">
      <alignment vertical="center" wrapText="1"/>
    </xf>
    <xf numFmtId="188" fontId="14" fillId="0" borderId="0" xfId="3" applyNumberFormat="1" applyFont="1" applyFill="1" applyBorder="1" applyAlignment="1">
      <alignment vertical="center" wrapText="1"/>
    </xf>
    <xf numFmtId="188" fontId="14" fillId="0" borderId="0" xfId="3" applyNumberFormat="1" applyFont="1" applyFill="1" applyBorder="1" applyAlignment="1">
      <alignment vertical="center"/>
    </xf>
    <xf numFmtId="2" fontId="21" fillId="0" borderId="0" xfId="0" applyNumberFormat="1" applyFont="1" applyAlignment="1">
      <alignment horizontal="center" vertical="center"/>
    </xf>
    <xf numFmtId="177" fontId="14" fillId="0" borderId="2" xfId="7" applyFont="1" applyBorder="1" applyAlignment="1">
      <alignment vertical="center"/>
    </xf>
    <xf numFmtId="177" fontId="14" fillId="0" borderId="0" xfId="7" applyFont="1" applyBorder="1" applyAlignment="1">
      <alignment vertical="center"/>
    </xf>
    <xf numFmtId="188" fontId="14" fillId="0" borderId="6" xfId="0" applyNumberFormat="1" applyFont="1" applyBorder="1" applyAlignment="1">
      <alignment vertical="center"/>
    </xf>
    <xf numFmtId="188" fontId="14" fillId="0" borderId="8" xfId="0" applyNumberFormat="1" applyFont="1" applyBorder="1" applyAlignment="1">
      <alignment vertical="center"/>
    </xf>
    <xf numFmtId="192" fontId="21" fillId="0" borderId="0" xfId="1" applyNumberFormat="1" applyFont="1" applyFill="1" applyBorder="1" applyAlignment="1">
      <alignment horizontal="center" vertical="center"/>
    </xf>
    <xf numFmtId="195" fontId="21" fillId="0" borderId="0" xfId="1" applyNumberFormat="1" applyFont="1" applyFill="1" applyBorder="1" applyAlignment="1">
      <alignment horizontal="center" vertical="center"/>
    </xf>
    <xf numFmtId="196" fontId="21" fillId="0" borderId="0" xfId="7" applyNumberFormat="1" applyFont="1" applyAlignment="1">
      <alignment vertical="center"/>
    </xf>
    <xf numFmtId="196" fontId="21" fillId="0" borderId="6" xfId="7" applyNumberFormat="1" applyFont="1" applyBorder="1" applyAlignment="1">
      <alignment vertical="center"/>
    </xf>
    <xf numFmtId="196" fontId="21" fillId="0" borderId="11" xfId="7" applyNumberFormat="1" applyFont="1" applyBorder="1" applyAlignment="1">
      <alignment vertical="center"/>
    </xf>
    <xf numFmtId="196" fontId="41" fillId="0" borderId="11" xfId="7" applyNumberFormat="1" applyFont="1" applyFill="1" applyBorder="1" applyAlignment="1">
      <alignment vertical="center"/>
    </xf>
    <xf numFmtId="196" fontId="41" fillId="0" borderId="12" xfId="7" applyNumberFormat="1" applyFont="1" applyFill="1" applyBorder="1" applyAlignment="1">
      <alignment vertical="center"/>
    </xf>
    <xf numFmtId="0" fontId="15" fillId="0" borderId="3" xfId="1" applyFont="1" applyBorder="1" applyAlignment="1">
      <alignment horizontal="center" vertical="center" wrapText="1"/>
    </xf>
    <xf numFmtId="0" fontId="15" fillId="0" borderId="10" xfId="1" applyFont="1" applyFill="1" applyBorder="1" applyAlignment="1">
      <alignment horizontal="center" vertical="center"/>
    </xf>
    <xf numFmtId="196" fontId="21" fillId="0" borderId="5" xfId="7" applyNumberFormat="1" applyFont="1" applyBorder="1" applyAlignment="1">
      <alignment vertical="center"/>
    </xf>
    <xf numFmtId="196" fontId="21" fillId="0" borderId="0" xfId="7" applyNumberFormat="1" applyFont="1" applyBorder="1" applyAlignment="1">
      <alignment vertical="center"/>
    </xf>
    <xf numFmtId="196" fontId="21" fillId="0" borderId="10" xfId="7" applyNumberFormat="1" applyFont="1" applyBorder="1" applyAlignment="1">
      <alignment vertical="center"/>
    </xf>
    <xf numFmtId="0" fontId="13" fillId="0" borderId="0" xfId="0" applyFont="1" applyBorder="1" applyAlignment="1">
      <alignment vertical="center" wrapText="1"/>
    </xf>
    <xf numFmtId="0" fontId="15" fillId="0" borderId="1" xfId="0" applyFont="1" applyBorder="1" applyAlignment="1">
      <alignment horizontal="center" vertical="center" wrapText="1"/>
    </xf>
    <xf numFmtId="193" fontId="21" fillId="0" borderId="0" xfId="0" applyNumberFormat="1" applyFont="1" applyFill="1" applyBorder="1" applyAlignment="1">
      <alignment horizontal="center" vertical="center" wrapText="1"/>
    </xf>
    <xf numFmtId="40" fontId="14" fillId="0" borderId="0" xfId="0" applyNumberFormat="1" applyFont="1" applyBorder="1" applyAlignment="1">
      <alignment vertical="center"/>
    </xf>
    <xf numFmtId="0" fontId="19" fillId="0" borderId="2" xfId="0" applyFont="1" applyFill="1" applyBorder="1" applyAlignment="1">
      <alignment vertical="center"/>
    </xf>
    <xf numFmtId="0" fontId="0" fillId="0" borderId="0" xfId="0" applyAlignment="1">
      <alignment vertical="center"/>
    </xf>
    <xf numFmtId="0" fontId="50" fillId="0" borderId="0" xfId="0" applyFont="1" applyAlignment="1">
      <alignment vertical="center"/>
    </xf>
    <xf numFmtId="0" fontId="0" fillId="0" borderId="0" xfId="0" applyBorder="1" applyAlignment="1">
      <alignment horizontal="left" vertical="top" wrapText="1"/>
    </xf>
    <xf numFmtId="0" fontId="49" fillId="0" borderId="0" xfId="0" quotePrefix="1" applyFont="1" applyAlignment="1">
      <alignment horizontal="right" vertical="top"/>
    </xf>
    <xf numFmtId="0" fontId="14" fillId="0" borderId="70" xfId="1" applyFont="1" applyBorder="1" applyAlignment="1">
      <alignment horizontal="center" vertical="center" wrapText="1"/>
    </xf>
    <xf numFmtId="182" fontId="21" fillId="0" borderId="0" xfId="0" applyNumberFormat="1" applyFont="1" applyBorder="1" applyAlignment="1">
      <alignment horizontal="center" vertical="center"/>
    </xf>
    <xf numFmtId="182" fontId="21" fillId="0" borderId="72" xfId="0" applyNumberFormat="1" applyFont="1" applyBorder="1" applyAlignment="1">
      <alignment horizontal="center" vertical="center"/>
    </xf>
    <xf numFmtId="182" fontId="21" fillId="0" borderId="70" xfId="0" applyNumberFormat="1" applyFont="1" applyBorder="1" applyAlignment="1">
      <alignment horizontal="center" vertical="center"/>
    </xf>
    <xf numFmtId="182" fontId="21" fillId="0" borderId="73" xfId="0" applyNumberFormat="1" applyFont="1" applyBorder="1" applyAlignment="1">
      <alignment horizontal="center" vertical="center"/>
    </xf>
    <xf numFmtId="197" fontId="14" fillId="0" borderId="0" xfId="0" applyNumberFormat="1" applyFont="1" applyBorder="1" applyAlignment="1">
      <alignment vertical="center"/>
    </xf>
    <xf numFmtId="198" fontId="14" fillId="0" borderId="0" xfId="0" applyNumberFormat="1" applyFont="1" applyBorder="1" applyAlignment="1">
      <alignment vertical="center"/>
    </xf>
    <xf numFmtId="198" fontId="14" fillId="0" borderId="0" xfId="0" applyNumberFormat="1" applyFont="1" applyAlignment="1">
      <alignment vertical="center"/>
    </xf>
    <xf numFmtId="2" fontId="53" fillId="4" borderId="15" xfId="1" applyNumberFormat="1" applyFont="1" applyFill="1" applyBorder="1" applyAlignment="1">
      <alignment horizontal="left" vertical="center"/>
    </xf>
    <xf numFmtId="0" fontId="21" fillId="0" borderId="82" xfId="0" applyFont="1" applyBorder="1" applyAlignment="1">
      <alignment vertical="center"/>
    </xf>
    <xf numFmtId="0" fontId="21" fillId="0" borderId="83" xfId="0" applyFont="1" applyBorder="1" applyAlignment="1">
      <alignment vertical="center"/>
    </xf>
    <xf numFmtId="0" fontId="15" fillId="0" borderId="1" xfId="0" applyFont="1" applyBorder="1" applyAlignment="1">
      <alignment horizontal="center" vertical="center" wrapText="1"/>
    </xf>
    <xf numFmtId="0" fontId="14" fillId="0" borderId="0" xfId="0" applyFont="1" applyBorder="1" applyAlignment="1">
      <alignment vertical="center" wrapText="1"/>
    </xf>
    <xf numFmtId="0" fontId="15" fillId="0" borderId="2" xfId="0" applyFont="1" applyBorder="1" applyAlignment="1">
      <alignment horizontal="center" vertical="center"/>
    </xf>
    <xf numFmtId="0" fontId="54" fillId="0" borderId="0" xfId="0" applyFont="1" applyBorder="1" applyAlignment="1">
      <alignment horizontal="center" vertical="center"/>
    </xf>
    <xf numFmtId="2" fontId="54" fillId="0" borderId="0" xfId="0" applyNumberFormat="1" applyFont="1" applyBorder="1" applyAlignment="1">
      <alignment horizontal="center" vertical="center"/>
    </xf>
    <xf numFmtId="179" fontId="54" fillId="0" borderId="4" xfId="0" applyNumberFormat="1" applyFont="1" applyBorder="1" applyAlignment="1">
      <alignment vertical="center"/>
    </xf>
    <xf numFmtId="0" fontId="54" fillId="0" borderId="5" xfId="0" applyFont="1" applyBorder="1" applyAlignment="1">
      <alignment vertical="center"/>
    </xf>
    <xf numFmtId="179" fontId="54" fillId="0" borderId="0" xfId="0" applyNumberFormat="1" applyFont="1" applyBorder="1" applyAlignment="1">
      <alignment vertical="center"/>
    </xf>
    <xf numFmtId="0" fontId="54" fillId="0" borderId="0" xfId="0" applyFont="1" applyBorder="1" applyAlignment="1">
      <alignment vertical="center"/>
    </xf>
    <xf numFmtId="179" fontId="54" fillId="0" borderId="6" xfId="0" applyNumberFormat="1" applyFont="1" applyBorder="1" applyAlignment="1">
      <alignment vertical="center"/>
    </xf>
    <xf numFmtId="192" fontId="54"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188" fontId="54" fillId="0" borderId="0" xfId="3" applyNumberFormat="1" applyFont="1" applyBorder="1" applyAlignment="1">
      <alignment vertical="center"/>
    </xf>
    <xf numFmtId="188" fontId="54" fillId="0" borderId="6" xfId="3" applyNumberFormat="1" applyFont="1" applyBorder="1" applyAlignment="1">
      <alignment vertical="center"/>
    </xf>
    <xf numFmtId="38" fontId="54" fillId="0" borderId="0" xfId="0" applyNumberFormat="1" applyFont="1" applyBorder="1" applyAlignment="1">
      <alignment vertical="center"/>
    </xf>
    <xf numFmtId="2" fontId="54" fillId="0" borderId="0" xfId="0" applyNumberFormat="1" applyFont="1" applyBorder="1" applyAlignment="1">
      <alignment vertical="center"/>
    </xf>
    <xf numFmtId="193" fontId="54" fillId="0" borderId="5" xfId="0" applyNumberFormat="1" applyFont="1" applyBorder="1" applyAlignment="1">
      <alignment vertical="center"/>
    </xf>
    <xf numFmtId="193" fontId="54" fillId="0" borderId="0" xfId="0" applyNumberFormat="1" applyFont="1" applyBorder="1" applyAlignment="1">
      <alignment vertical="center"/>
    </xf>
    <xf numFmtId="192" fontId="54" fillId="0" borderId="0" xfId="0" applyNumberFormat="1" applyFont="1" applyBorder="1" applyAlignment="1">
      <alignment horizontal="center" vertical="center"/>
    </xf>
    <xf numFmtId="188" fontId="54" fillId="0" borderId="4" xfId="3" applyNumberFormat="1" applyFont="1" applyBorder="1" applyAlignment="1">
      <alignment vertical="center"/>
    </xf>
    <xf numFmtId="0" fontId="15" fillId="0" borderId="9" xfId="0" applyFont="1" applyBorder="1" applyAlignment="1">
      <alignment horizontal="right" vertical="center"/>
    </xf>
    <xf numFmtId="0" fontId="15" fillId="0" borderId="84" xfId="0" applyFont="1" applyBorder="1" applyAlignment="1">
      <alignment horizontal="right" vertical="center"/>
    </xf>
    <xf numFmtId="0" fontId="15" fillId="0" borderId="85" xfId="0" applyFont="1" applyBorder="1" applyAlignment="1">
      <alignment horizontal="right" vertical="center"/>
    </xf>
    <xf numFmtId="0" fontId="15" fillId="0" borderId="10" xfId="0" applyFont="1" applyBorder="1" applyAlignment="1">
      <alignment horizontal="right" vertical="center"/>
    </xf>
    <xf numFmtId="0" fontId="15" fillId="0" borderId="56" xfId="0" applyFont="1" applyBorder="1" applyAlignment="1">
      <alignment horizontal="right" vertical="center"/>
    </xf>
    <xf numFmtId="49" fontId="5" fillId="0" borderId="0" xfId="5" applyNumberFormat="1" applyFont="1" applyBorder="1"/>
    <xf numFmtId="49" fontId="5" fillId="0" borderId="2" xfId="5" applyNumberFormat="1" applyFont="1" applyBorder="1"/>
    <xf numFmtId="0" fontId="56" fillId="0" borderId="0" xfId="1" applyFont="1"/>
    <xf numFmtId="0" fontId="55" fillId="0" borderId="0" xfId="1" applyFont="1"/>
    <xf numFmtId="0" fontId="56" fillId="0" borderId="1" xfId="1" applyFont="1" applyBorder="1" applyAlignment="1">
      <alignment horizontal="right" vertical="center" wrapText="1"/>
    </xf>
    <xf numFmtId="0" fontId="56" fillId="0" borderId="4" xfId="1" applyFont="1" applyBorder="1" applyAlignment="1">
      <alignment horizontal="right" wrapText="1"/>
    </xf>
    <xf numFmtId="0" fontId="56" fillId="0" borderId="0" xfId="1" applyFont="1" applyBorder="1"/>
    <xf numFmtId="179" fontId="56" fillId="0" borderId="6" xfId="1" applyNumberFormat="1" applyFont="1" applyBorder="1"/>
    <xf numFmtId="0" fontId="59" fillId="0" borderId="0" xfId="1" applyFont="1" applyAlignment="1">
      <alignment horizontal="right" vertical="center"/>
    </xf>
    <xf numFmtId="0" fontId="56" fillId="0" borderId="7" xfId="1" applyFont="1" applyBorder="1"/>
    <xf numFmtId="0" fontId="56" fillId="0" borderId="2" xfId="1" applyFont="1" applyBorder="1"/>
    <xf numFmtId="179" fontId="56" fillId="0" borderId="8" xfId="1" applyNumberFormat="1" applyFont="1" applyBorder="1"/>
    <xf numFmtId="179" fontId="56" fillId="0" borderId="0" xfId="1" applyNumberFormat="1" applyFont="1"/>
    <xf numFmtId="0" fontId="59" fillId="0" borderId="0" xfId="1" applyFont="1" applyAlignment="1">
      <alignment horizontal="center" vertical="center"/>
    </xf>
    <xf numFmtId="0" fontId="56" fillId="0" borderId="3" xfId="1" applyFont="1" applyBorder="1"/>
    <xf numFmtId="0" fontId="56" fillId="0" borderId="1" xfId="1" applyFont="1" applyBorder="1"/>
    <xf numFmtId="2" fontId="56" fillId="0" borderId="0" xfId="1" applyNumberFormat="1" applyFont="1" applyBorder="1"/>
    <xf numFmtId="0" fontId="56" fillId="0" borderId="5" xfId="1" applyFont="1" applyBorder="1"/>
    <xf numFmtId="0" fontId="60" fillId="0" borderId="0" xfId="0" applyFont="1" applyAlignment="1">
      <alignment vertical="center"/>
    </xf>
    <xf numFmtId="0" fontId="58" fillId="0" borderId="0" xfId="0" applyFont="1" applyAlignment="1">
      <alignment vertical="center"/>
    </xf>
    <xf numFmtId="0" fontId="55" fillId="0" borderId="1" xfId="1" applyFont="1" applyBorder="1" applyAlignment="1">
      <alignment horizontal="center" vertical="center" wrapText="1"/>
    </xf>
    <xf numFmtId="38" fontId="55" fillId="0" borderId="1" xfId="1" applyNumberFormat="1" applyFont="1" applyBorder="1" applyAlignment="1">
      <alignment horizontal="center" vertical="center" wrapText="1"/>
    </xf>
    <xf numFmtId="0" fontId="55" fillId="0" borderId="4" xfId="1" applyFont="1" applyBorder="1" applyAlignment="1">
      <alignment horizontal="center" vertical="center" wrapText="1"/>
    </xf>
    <xf numFmtId="0" fontId="55" fillId="0" borderId="2" xfId="1" applyFont="1" applyBorder="1" applyAlignment="1">
      <alignment horizontal="center" vertical="center"/>
    </xf>
    <xf numFmtId="0" fontId="58" fillId="0" borderId="2" xfId="0" applyFont="1" applyBorder="1" applyAlignment="1">
      <alignment horizontal="center" vertical="center" wrapText="1"/>
    </xf>
    <xf numFmtId="0" fontId="58" fillId="0" borderId="8" xfId="0" applyFont="1" applyBorder="1" applyAlignment="1">
      <alignment horizontal="center" vertical="center" wrapText="1"/>
    </xf>
    <xf numFmtId="38" fontId="55" fillId="0" borderId="2" xfId="1" applyNumberFormat="1" applyFont="1" applyBorder="1" applyAlignment="1">
      <alignment horizontal="center" vertical="center"/>
    </xf>
    <xf numFmtId="0" fontId="55" fillId="0" borderId="2" xfId="1" applyFont="1" applyFill="1" applyBorder="1" applyAlignment="1">
      <alignment horizontal="center" vertical="center"/>
    </xf>
    <xf numFmtId="0" fontId="61" fillId="0" borderId="2" xfId="0" applyFont="1" applyBorder="1" applyAlignment="1">
      <alignment horizontal="center" vertical="center" wrapText="1"/>
    </xf>
    <xf numFmtId="0" fontId="61" fillId="0" borderId="8" xfId="0" applyFont="1" applyBorder="1" applyAlignment="1">
      <alignment horizontal="center" vertical="center"/>
    </xf>
    <xf numFmtId="0" fontId="56" fillId="0" borderId="0" xfId="1" applyFont="1" applyAlignment="1">
      <alignment horizontal="left" vertical="center" wrapText="1"/>
    </xf>
    <xf numFmtId="0" fontId="56" fillId="0" borderId="0" xfId="1" applyFont="1" applyAlignment="1">
      <alignment horizontal="center" vertical="center" wrapText="1"/>
    </xf>
    <xf numFmtId="0" fontId="56" fillId="0" borderId="0" xfId="1" applyFont="1" applyAlignment="1">
      <alignment horizontal="center" vertical="center"/>
    </xf>
    <xf numFmtId="0" fontId="55" fillId="0" borderId="0" xfId="1" applyFont="1" applyAlignment="1">
      <alignment horizontal="center" vertical="center"/>
    </xf>
    <xf numFmtId="0" fontId="58" fillId="0" borderId="0" xfId="0" applyFont="1" applyFill="1" applyBorder="1" applyAlignment="1">
      <alignment horizontal="center" vertical="center" wrapText="1"/>
    </xf>
    <xf numFmtId="0" fontId="56" fillId="0" borderId="0" xfId="1" applyFont="1" applyFill="1" applyBorder="1" applyAlignment="1">
      <alignment horizontal="center" vertical="center"/>
    </xf>
    <xf numFmtId="3" fontId="58" fillId="0" borderId="0" xfId="0" applyNumberFormat="1" applyFont="1" applyFill="1" applyBorder="1" applyAlignment="1">
      <alignment horizontal="center" vertical="center" wrapText="1"/>
    </xf>
    <xf numFmtId="194" fontId="58" fillId="0" borderId="0" xfId="3" applyNumberFormat="1" applyFont="1" applyAlignment="1">
      <alignment vertical="center"/>
    </xf>
    <xf numFmtId="194" fontId="58" fillId="0" borderId="4" xfId="3" applyNumberFormat="1" applyFont="1" applyBorder="1" applyAlignment="1">
      <alignment vertical="center"/>
    </xf>
    <xf numFmtId="0" fontId="56" fillId="0" borderId="0" xfId="1" applyFont="1" applyFill="1" applyBorder="1" applyAlignment="1">
      <alignment horizontal="left" vertical="center" wrapText="1"/>
    </xf>
    <xf numFmtId="194" fontId="58" fillId="0" borderId="6" xfId="3" applyNumberFormat="1" applyFont="1" applyBorder="1" applyAlignment="1">
      <alignment vertical="center"/>
    </xf>
    <xf numFmtId="2" fontId="56" fillId="0" borderId="0" xfId="1" applyNumberFormat="1" applyFont="1" applyAlignment="1">
      <alignment horizontal="center" vertical="center"/>
    </xf>
    <xf numFmtId="3" fontId="58" fillId="0" borderId="0" xfId="1" applyNumberFormat="1" applyFont="1" applyFill="1" applyBorder="1" applyAlignment="1">
      <alignment horizontal="center" vertical="center"/>
    </xf>
    <xf numFmtId="2" fontId="58" fillId="0" borderId="0" xfId="0" applyNumberFormat="1" applyFont="1" applyFill="1" applyBorder="1" applyAlignment="1">
      <alignment horizontal="center" vertical="center" wrapText="1"/>
    </xf>
    <xf numFmtId="0" fontId="56" fillId="0" borderId="0" xfId="1" applyFont="1" applyBorder="1" applyAlignment="1">
      <alignment horizontal="center" vertical="center"/>
    </xf>
    <xf numFmtId="0" fontId="56" fillId="0" borderId="0" xfId="1" applyFont="1" applyBorder="1" applyAlignment="1">
      <alignment horizontal="center" vertical="center" wrapText="1"/>
    </xf>
    <xf numFmtId="2" fontId="56" fillId="0" borderId="0" xfId="1" applyNumberFormat="1" applyFont="1" applyBorder="1" applyAlignment="1">
      <alignment horizontal="center" vertical="center"/>
    </xf>
    <xf numFmtId="0" fontId="58" fillId="0" borderId="11" xfId="0" applyFont="1" applyBorder="1" applyAlignment="1">
      <alignment vertical="center"/>
    </xf>
    <xf numFmtId="0" fontId="61" fillId="0" borderId="11" xfId="0" applyFont="1" applyBorder="1" applyAlignment="1">
      <alignment vertical="center"/>
    </xf>
    <xf numFmtId="4" fontId="61" fillId="0" borderId="11" xfId="0" applyNumberFormat="1" applyFont="1" applyBorder="1" applyAlignment="1">
      <alignment vertical="center"/>
    </xf>
    <xf numFmtId="181" fontId="61" fillId="0" borderId="11" xfId="0" applyNumberFormat="1" applyFont="1" applyBorder="1" applyAlignment="1">
      <alignment vertical="center"/>
    </xf>
    <xf numFmtId="181" fontId="61" fillId="0" borderId="12" xfId="0" applyNumberFormat="1" applyFont="1" applyBorder="1" applyAlignment="1">
      <alignment vertical="center"/>
    </xf>
    <xf numFmtId="4" fontId="58" fillId="0" borderId="0" xfId="0" applyNumberFormat="1" applyFont="1" applyAlignment="1">
      <alignment vertical="center"/>
    </xf>
    <xf numFmtId="0" fontId="56" fillId="0" borderId="0" xfId="1" applyFont="1" applyAlignment="1">
      <alignment vertical="center" wrapText="1"/>
    </xf>
    <xf numFmtId="0" fontId="58" fillId="0" borderId="0" xfId="0" applyFont="1" applyAlignment="1">
      <alignment vertical="center" wrapText="1"/>
    </xf>
    <xf numFmtId="0" fontId="56" fillId="0" borderId="0" xfId="1" applyFont="1" applyAlignment="1">
      <alignment vertical="center"/>
    </xf>
    <xf numFmtId="0" fontId="55" fillId="0" borderId="3" xfId="0" applyFont="1" applyBorder="1" applyAlignment="1">
      <alignment horizontal="center" vertical="center" wrapText="1"/>
    </xf>
    <xf numFmtId="0" fontId="55" fillId="0" borderId="1" xfId="0" applyFont="1" applyBorder="1" applyAlignment="1">
      <alignment horizontal="center" vertical="center" wrapText="1"/>
    </xf>
    <xf numFmtId="0" fontId="55" fillId="0" borderId="1" xfId="0" applyFont="1" applyFill="1" applyBorder="1" applyAlignment="1">
      <alignment horizontal="center" vertical="center" wrapText="1"/>
    </xf>
    <xf numFmtId="0" fontId="55" fillId="0" borderId="4" xfId="0" applyFont="1" applyBorder="1" applyAlignment="1">
      <alignment horizontal="center" vertical="center" wrapText="1"/>
    </xf>
    <xf numFmtId="4" fontId="58" fillId="0" borderId="5" xfId="0" applyNumberFormat="1" applyFont="1" applyBorder="1" applyAlignment="1">
      <alignment vertical="center"/>
    </xf>
    <xf numFmtId="0" fontId="55" fillId="0" borderId="7"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2" xfId="0" applyFont="1" applyBorder="1" applyAlignment="1">
      <alignment horizontal="center" vertical="center"/>
    </xf>
    <xf numFmtId="0" fontId="55" fillId="0" borderId="8" xfId="0" applyFont="1" applyBorder="1" applyAlignment="1">
      <alignment horizontal="center" vertical="center" wrapText="1"/>
    </xf>
    <xf numFmtId="0" fontId="55" fillId="0" borderId="7" xfId="0" applyFont="1" applyBorder="1" applyAlignment="1">
      <alignment horizontal="center" vertical="center"/>
    </xf>
    <xf numFmtId="0" fontId="55" fillId="0" borderId="5" xfId="0" applyFont="1" applyBorder="1" applyAlignment="1">
      <alignment horizontal="center" vertical="center"/>
    </xf>
    <xf numFmtId="0" fontId="55" fillId="0" borderId="0" xfId="0" applyFont="1" applyBorder="1" applyAlignment="1">
      <alignment horizontal="center" vertical="center"/>
    </xf>
    <xf numFmtId="0" fontId="55" fillId="0" borderId="6" xfId="0" applyFont="1" applyBorder="1" applyAlignment="1">
      <alignment horizontal="center" vertical="center" wrapText="1"/>
    </xf>
    <xf numFmtId="0" fontId="56" fillId="0" borderId="0" xfId="0" applyFont="1" applyAlignment="1">
      <alignment vertical="center"/>
    </xf>
    <xf numFmtId="0" fontId="56" fillId="0" borderId="5" xfId="0" applyFont="1" applyBorder="1" applyAlignment="1">
      <alignment vertical="center"/>
    </xf>
    <xf numFmtId="179" fontId="56" fillId="0" borderId="0" xfId="0" applyNumberFormat="1" applyFont="1" applyBorder="1" applyAlignment="1">
      <alignment vertical="center"/>
    </xf>
    <xf numFmtId="0" fontId="56" fillId="0" borderId="0" xfId="0" applyFont="1" applyFill="1" applyBorder="1" applyAlignment="1">
      <alignment vertical="center"/>
    </xf>
    <xf numFmtId="179" fontId="56" fillId="0" borderId="6" xfId="0" applyNumberFormat="1" applyFont="1" applyBorder="1" applyAlignment="1">
      <alignment vertical="center"/>
    </xf>
    <xf numFmtId="0" fontId="56" fillId="0" borderId="0" xfId="0" applyFont="1" applyBorder="1" applyAlignment="1">
      <alignment vertical="center"/>
    </xf>
    <xf numFmtId="0" fontId="56" fillId="0" borderId="3" xfId="0" applyFont="1" applyBorder="1" applyAlignment="1">
      <alignment vertical="center"/>
    </xf>
    <xf numFmtId="0" fontId="56" fillId="0" borderId="1" xfId="0" applyFont="1" applyBorder="1" applyAlignment="1">
      <alignment vertical="center"/>
    </xf>
    <xf numFmtId="0" fontId="58" fillId="0" borderId="1" xfId="0" applyFont="1" applyBorder="1" applyAlignment="1">
      <alignment vertical="center"/>
    </xf>
    <xf numFmtId="38" fontId="56" fillId="0" borderId="4" xfId="0" applyNumberFormat="1" applyFont="1" applyBorder="1" applyAlignment="1">
      <alignment vertical="center"/>
    </xf>
    <xf numFmtId="38" fontId="56" fillId="0" borderId="6" xfId="0" applyNumberFormat="1" applyFont="1" applyBorder="1" applyAlignment="1">
      <alignment vertical="center"/>
    </xf>
    <xf numFmtId="193" fontId="56" fillId="0" borderId="0" xfId="0" applyNumberFormat="1" applyFont="1" applyBorder="1" applyAlignment="1">
      <alignment vertical="center"/>
    </xf>
    <xf numFmtId="0" fontId="58" fillId="0" borderId="0" xfId="0" applyFont="1" applyBorder="1" applyAlignment="1">
      <alignment vertical="center"/>
    </xf>
    <xf numFmtId="2" fontId="56" fillId="0" borderId="0" xfId="0" applyNumberFormat="1" applyFont="1" applyFill="1" applyBorder="1" applyAlignment="1">
      <alignment vertical="center"/>
    </xf>
    <xf numFmtId="0" fontId="55" fillId="0" borderId="11" xfId="0" applyFont="1" applyBorder="1" applyAlignment="1">
      <alignment horizontal="right" vertical="center"/>
    </xf>
    <xf numFmtId="0" fontId="56" fillId="0" borderId="10" xfId="0" applyFont="1" applyBorder="1" applyAlignment="1">
      <alignment vertical="center"/>
    </xf>
    <xf numFmtId="0" fontId="56" fillId="0" borderId="11" xfId="0" applyFont="1" applyBorder="1" applyAlignment="1">
      <alignment vertical="center"/>
    </xf>
    <xf numFmtId="0" fontId="56" fillId="0" borderId="11" xfId="0" applyFont="1" applyFill="1" applyBorder="1" applyAlignment="1">
      <alignment vertical="center"/>
    </xf>
    <xf numFmtId="179" fontId="56" fillId="0" borderId="12" xfId="0" applyNumberFormat="1" applyFont="1" applyBorder="1" applyAlignment="1">
      <alignment vertical="center"/>
    </xf>
    <xf numFmtId="0" fontId="55" fillId="0" borderId="10" xfId="0" applyFont="1" applyBorder="1" applyAlignment="1">
      <alignment vertical="center"/>
    </xf>
    <xf numFmtId="38" fontId="56" fillId="0" borderId="11" xfId="0" applyNumberFormat="1" applyFont="1" applyBorder="1" applyAlignment="1">
      <alignment vertical="center"/>
    </xf>
    <xf numFmtId="38" fontId="56" fillId="0" borderId="10" xfId="0" applyNumberFormat="1" applyFont="1" applyBorder="1" applyAlignment="1">
      <alignment vertical="center"/>
    </xf>
    <xf numFmtId="38" fontId="56" fillId="0" borderId="12" xfId="0" applyNumberFormat="1" applyFont="1" applyBorder="1" applyAlignment="1">
      <alignment vertical="center"/>
    </xf>
    <xf numFmtId="38" fontId="55" fillId="0" borderId="12" xfId="0" applyNumberFormat="1" applyFont="1" applyBorder="1" applyAlignment="1">
      <alignment vertical="center"/>
    </xf>
    <xf numFmtId="0" fontId="55" fillId="0" borderId="0" xfId="0" applyFont="1" applyAlignment="1">
      <alignment vertical="center"/>
    </xf>
    <xf numFmtId="38" fontId="56" fillId="0" borderId="0" xfId="0" applyNumberFormat="1" applyFont="1" applyAlignment="1">
      <alignment vertical="center"/>
    </xf>
    <xf numFmtId="0" fontId="56" fillId="0" borderId="0" xfId="0" applyFont="1" applyFill="1" applyAlignment="1">
      <alignment vertical="center"/>
    </xf>
    <xf numFmtId="178" fontId="55" fillId="0" borderId="0" xfId="0" applyNumberFormat="1" applyFont="1" applyAlignment="1">
      <alignment vertical="center"/>
    </xf>
    <xf numFmtId="0" fontId="58" fillId="0" borderId="1" xfId="0" applyFont="1" applyBorder="1" applyAlignment="1">
      <alignment vertical="center" wrapText="1"/>
    </xf>
    <xf numFmtId="0" fontId="56" fillId="0" borderId="5" xfId="0" applyFont="1" applyBorder="1" applyAlignment="1">
      <alignment vertical="center" wrapText="1"/>
    </xf>
    <xf numFmtId="38" fontId="56" fillId="0" borderId="0" xfId="0" applyNumberFormat="1" applyFont="1" applyBorder="1" applyAlignment="1">
      <alignment vertical="center"/>
    </xf>
    <xf numFmtId="0" fontId="56" fillId="0" borderId="0" xfId="0" applyFont="1" applyBorder="1" applyAlignment="1">
      <alignment vertical="center" wrapText="1"/>
    </xf>
    <xf numFmtId="4" fontId="58" fillId="0" borderId="0" xfId="0" applyNumberFormat="1" applyFont="1" applyBorder="1" applyAlignment="1">
      <alignment vertical="center"/>
    </xf>
    <xf numFmtId="182" fontId="56" fillId="0" borderId="0" xfId="0" applyNumberFormat="1" applyFont="1" applyBorder="1" applyAlignment="1">
      <alignment vertical="center"/>
    </xf>
    <xf numFmtId="182" fontId="56" fillId="0" borderId="6" xfId="0" applyNumberFormat="1" applyFont="1" applyBorder="1" applyAlignment="1">
      <alignment vertical="center"/>
    </xf>
    <xf numFmtId="0" fontId="55" fillId="0" borderId="0" xfId="0" applyFont="1" applyBorder="1" applyAlignment="1">
      <alignment vertical="center"/>
    </xf>
    <xf numFmtId="178" fontId="55" fillId="0" borderId="0" xfId="0" applyNumberFormat="1" applyFont="1" applyBorder="1" applyAlignment="1">
      <alignment vertical="center"/>
    </xf>
    <xf numFmtId="0" fontId="58" fillId="0" borderId="2" xfId="0" applyFont="1" applyBorder="1" applyAlignment="1">
      <alignment vertical="center"/>
    </xf>
    <xf numFmtId="0" fontId="56" fillId="0" borderId="2" xfId="0" applyFont="1" applyBorder="1" applyAlignment="1">
      <alignment vertical="center" wrapText="1"/>
    </xf>
    <xf numFmtId="38" fontId="56" fillId="0" borderId="2" xfId="0" applyNumberFormat="1" applyFont="1" applyBorder="1" applyAlignment="1">
      <alignment vertical="center"/>
    </xf>
    <xf numFmtId="0" fontId="56" fillId="0" borderId="2" xfId="0" applyFont="1" applyBorder="1" applyAlignment="1">
      <alignment vertical="center"/>
    </xf>
    <xf numFmtId="0" fontId="55" fillId="0" borderId="2" xfId="0" applyFont="1" applyBorder="1" applyAlignment="1">
      <alignment vertical="center"/>
    </xf>
    <xf numFmtId="178" fontId="55" fillId="0" borderId="2" xfId="0" applyNumberFormat="1" applyFont="1" applyBorder="1" applyAlignment="1">
      <alignment vertical="center"/>
    </xf>
    <xf numFmtId="182" fontId="56" fillId="0" borderId="8" xfId="0" applyNumberFormat="1" applyFont="1" applyBorder="1" applyAlignment="1">
      <alignment vertical="center"/>
    </xf>
    <xf numFmtId="0" fontId="55" fillId="0" borderId="11" xfId="1" applyFont="1" applyBorder="1" applyAlignment="1">
      <alignment horizontal="center" vertical="center"/>
    </xf>
    <xf numFmtId="38" fontId="55" fillId="0" borderId="11" xfId="1" applyNumberFormat="1" applyFont="1" applyBorder="1" applyAlignment="1">
      <alignment horizontal="center" vertical="center"/>
    </xf>
    <xf numFmtId="0" fontId="55" fillId="0" borderId="11" xfId="1" applyFont="1" applyFill="1" applyBorder="1" applyAlignment="1">
      <alignment horizontal="center" vertical="center"/>
    </xf>
    <xf numFmtId="0" fontId="61" fillId="0" borderId="11" xfId="0" applyFont="1" applyBorder="1" applyAlignment="1">
      <alignment horizontal="center" vertical="center" wrapText="1"/>
    </xf>
    <xf numFmtId="0" fontId="61" fillId="0" borderId="12" xfId="0" applyFont="1" applyBorder="1" applyAlignment="1">
      <alignment vertical="center"/>
    </xf>
    <xf numFmtId="0" fontId="58" fillId="0" borderId="1" xfId="0" applyFont="1" applyFill="1" applyBorder="1" applyAlignment="1">
      <alignment horizontal="center" vertical="center" wrapText="1"/>
    </xf>
    <xf numFmtId="0" fontId="58" fillId="0" borderId="1" xfId="1" applyFont="1" applyFill="1" applyBorder="1" applyAlignment="1">
      <alignment horizontal="center" vertical="center"/>
    </xf>
    <xf numFmtId="3" fontId="58" fillId="0" borderId="1" xfId="0" applyNumberFormat="1" applyFont="1" applyFill="1" applyBorder="1" applyAlignment="1">
      <alignment horizontal="center" vertical="center" wrapText="1"/>
    </xf>
    <xf numFmtId="0" fontId="58" fillId="0" borderId="0" xfId="1" applyFont="1" applyFill="1" applyBorder="1" applyAlignment="1">
      <alignment horizontal="center" vertical="center"/>
    </xf>
    <xf numFmtId="2" fontId="58" fillId="0" borderId="0" xfId="1" applyNumberFormat="1" applyFont="1" applyFill="1" applyBorder="1" applyAlignment="1">
      <alignment horizontal="center" vertical="center"/>
    </xf>
    <xf numFmtId="193" fontId="58" fillId="0" borderId="0" xfId="1" applyNumberFormat="1" applyFont="1" applyFill="1" applyBorder="1" applyAlignment="1">
      <alignment horizontal="center" vertical="center"/>
    </xf>
    <xf numFmtId="0" fontId="58" fillId="0" borderId="0" xfId="1" applyFont="1" applyBorder="1" applyAlignment="1">
      <alignment horizontal="center" vertical="center"/>
    </xf>
    <xf numFmtId="0" fontId="58" fillId="0" borderId="0" xfId="1" applyFont="1" applyFill="1" applyAlignment="1">
      <alignment horizontal="center" vertical="center"/>
    </xf>
    <xf numFmtId="194" fontId="58" fillId="0" borderId="8" xfId="3" applyNumberFormat="1" applyFont="1" applyBorder="1" applyAlignment="1">
      <alignment vertical="center"/>
    </xf>
    <xf numFmtId="4" fontId="61" fillId="0" borderId="12" xfId="0" applyNumberFormat="1" applyFont="1" applyBorder="1" applyAlignment="1">
      <alignment vertical="center"/>
    </xf>
    <xf numFmtId="0" fontId="61" fillId="0" borderId="0" xfId="0" applyFont="1" applyBorder="1" applyAlignment="1">
      <alignment vertical="center"/>
    </xf>
    <xf numFmtId="2" fontId="56" fillId="0" borderId="0" xfId="0" applyNumberFormat="1" applyFont="1" applyBorder="1" applyAlignment="1">
      <alignment vertical="center"/>
    </xf>
    <xf numFmtId="189" fontId="56" fillId="0" borderId="0" xfId="0" applyNumberFormat="1" applyFont="1" applyBorder="1" applyAlignment="1">
      <alignment vertical="center"/>
    </xf>
    <xf numFmtId="0" fontId="56" fillId="0" borderId="7" xfId="0" applyFont="1" applyBorder="1" applyAlignment="1">
      <alignment vertical="center"/>
    </xf>
    <xf numFmtId="0" fontId="58" fillId="0" borderId="0" xfId="0" applyFont="1" applyBorder="1" applyAlignment="1">
      <alignment vertical="center" wrapText="1"/>
    </xf>
    <xf numFmtId="0" fontId="56" fillId="0" borderId="0" xfId="0" applyFont="1" applyAlignment="1">
      <alignment horizontal="center" vertical="center"/>
    </xf>
    <xf numFmtId="0" fontId="55" fillId="0" borderId="0" xfId="0" applyFont="1" applyAlignment="1">
      <alignment horizontal="center" vertical="center"/>
    </xf>
    <xf numFmtId="0" fontId="56" fillId="0" borderId="0" xfId="0" applyFont="1" applyBorder="1" applyAlignment="1">
      <alignment horizontal="center" vertical="center"/>
    </xf>
    <xf numFmtId="0" fontId="58" fillId="0" borderId="0" xfId="0" applyFont="1" applyFill="1" applyBorder="1" applyAlignment="1">
      <alignment vertical="center"/>
    </xf>
    <xf numFmtId="190" fontId="58" fillId="0" borderId="0" xfId="4" applyNumberFormat="1" applyFont="1" applyAlignment="1">
      <alignment vertical="center"/>
    </xf>
    <xf numFmtId="0" fontId="58" fillId="0" borderId="7" xfId="0" applyFont="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21" xfId="0" applyFont="1" applyBorder="1" applyAlignment="1">
      <alignment vertical="center"/>
    </xf>
    <xf numFmtId="0" fontId="55" fillId="0" borderId="27" xfId="1" applyFont="1" applyBorder="1" applyAlignment="1">
      <alignment horizontal="center" vertical="center"/>
    </xf>
    <xf numFmtId="0" fontId="56" fillId="0" borderId="22" xfId="1" applyFont="1" applyBorder="1" applyAlignment="1">
      <alignment horizontal="left" vertical="center" wrapText="1"/>
    </xf>
    <xf numFmtId="194" fontId="58" fillId="0" borderId="0" xfId="3" applyNumberFormat="1" applyFont="1" applyBorder="1" applyAlignment="1">
      <alignment vertical="center"/>
    </xf>
    <xf numFmtId="0" fontId="56" fillId="0" borderId="22" xfId="1" applyFont="1" applyFill="1" applyBorder="1" applyAlignment="1">
      <alignment horizontal="left" vertical="center" wrapText="1"/>
    </xf>
    <xf numFmtId="0" fontId="58" fillId="0" borderId="27" xfId="0" applyFont="1" applyBorder="1" applyAlignment="1">
      <alignment vertical="center"/>
    </xf>
    <xf numFmtId="0" fontId="58" fillId="0" borderId="22" xfId="0" applyFont="1" applyBorder="1" applyAlignment="1">
      <alignment vertical="center"/>
    </xf>
    <xf numFmtId="0" fontId="56" fillId="0" borderId="58" xfId="0" applyFont="1" applyBorder="1" applyAlignment="1">
      <alignment vertical="center"/>
    </xf>
    <xf numFmtId="179" fontId="56" fillId="0" borderId="4" xfId="0" applyNumberFormat="1" applyFont="1" applyFill="1" applyBorder="1" applyAlignment="1">
      <alignment vertical="center"/>
    </xf>
    <xf numFmtId="179" fontId="56" fillId="0" borderId="6" xfId="0" applyNumberFormat="1" applyFont="1" applyFill="1" applyBorder="1" applyAlignment="1">
      <alignment vertical="center"/>
    </xf>
    <xf numFmtId="0" fontId="56" fillId="0" borderId="59" xfId="0" applyFont="1" applyBorder="1" applyAlignment="1">
      <alignment vertical="center"/>
    </xf>
    <xf numFmtId="0" fontId="55" fillId="0" borderId="56" xfId="0" applyFont="1" applyBorder="1" applyAlignment="1">
      <alignment horizontal="right" vertical="center"/>
    </xf>
    <xf numFmtId="179" fontId="56" fillId="0" borderId="12" xfId="0" applyNumberFormat="1" applyFont="1" applyFill="1" applyBorder="1" applyAlignment="1">
      <alignment vertical="center"/>
    </xf>
    <xf numFmtId="0" fontId="55" fillId="0" borderId="11" xfId="0" applyFont="1" applyBorder="1" applyAlignment="1">
      <alignment vertical="center"/>
    </xf>
    <xf numFmtId="0" fontId="56" fillId="0" borderId="22" xfId="0" applyFont="1" applyBorder="1" applyAlignment="1">
      <alignment vertical="center"/>
    </xf>
    <xf numFmtId="190" fontId="58" fillId="0" borderId="0" xfId="4" applyNumberFormat="1" applyFont="1" applyBorder="1" applyAlignment="1">
      <alignment vertical="center"/>
    </xf>
    <xf numFmtId="0" fontId="56" fillId="0" borderId="20" xfId="0" applyFont="1" applyBorder="1" applyAlignment="1">
      <alignment vertical="center"/>
    </xf>
    <xf numFmtId="0" fontId="56" fillId="0" borderId="22" xfId="0" applyFont="1" applyBorder="1" applyAlignment="1">
      <alignment vertical="center" wrapText="1"/>
    </xf>
    <xf numFmtId="0" fontId="58" fillId="0" borderId="23" xfId="0" applyFont="1" applyBorder="1" applyAlignment="1">
      <alignment vertical="center"/>
    </xf>
    <xf numFmtId="0" fontId="58" fillId="0" borderId="24" xfId="0" applyFont="1" applyBorder="1" applyAlignment="1">
      <alignment vertical="center"/>
    </xf>
    <xf numFmtId="0" fontId="58" fillId="0" borderId="25" xfId="0" applyFont="1" applyBorder="1" applyAlignment="1">
      <alignment vertical="center"/>
    </xf>
    <xf numFmtId="0" fontId="58" fillId="0" borderId="26" xfId="0" applyFont="1" applyBorder="1" applyAlignment="1">
      <alignment vertical="center"/>
    </xf>
    <xf numFmtId="0" fontId="58" fillId="0" borderId="30" xfId="0" applyFont="1" applyBorder="1" applyAlignment="1">
      <alignment vertical="center"/>
    </xf>
    <xf numFmtId="0" fontId="58" fillId="0" borderId="31" xfId="0" applyFont="1" applyBorder="1" applyAlignment="1">
      <alignment vertical="center"/>
    </xf>
    <xf numFmtId="0" fontId="58" fillId="0" borderId="33" xfId="0" applyFont="1" applyBorder="1" applyAlignment="1">
      <alignment vertical="center"/>
    </xf>
    <xf numFmtId="0" fontId="55" fillId="0" borderId="39" xfId="1" applyFont="1" applyBorder="1" applyAlignment="1">
      <alignment horizontal="center" vertical="center"/>
    </xf>
    <xf numFmtId="0" fontId="55" fillId="0" borderId="11" xfId="0" applyFont="1" applyBorder="1" applyAlignment="1">
      <alignment horizontal="center" vertical="center" wrapText="1"/>
    </xf>
    <xf numFmtId="0" fontId="55" fillId="0" borderId="12" xfId="0" applyFont="1" applyBorder="1" applyAlignment="1">
      <alignment vertical="center"/>
    </xf>
    <xf numFmtId="0" fontId="56" fillId="0" borderId="32" xfId="1" applyFont="1" applyBorder="1" applyAlignment="1">
      <alignment horizontal="left" vertical="center" wrapText="1"/>
    </xf>
    <xf numFmtId="0" fontId="56" fillId="0" borderId="0" xfId="0" applyFont="1" applyFill="1" applyBorder="1" applyAlignment="1">
      <alignment horizontal="center" vertical="center" wrapText="1"/>
    </xf>
    <xf numFmtId="177" fontId="56" fillId="0" borderId="0" xfId="7" applyFont="1" applyFill="1" applyBorder="1" applyAlignment="1">
      <alignment horizontal="center" vertical="center" wrapText="1"/>
    </xf>
    <xf numFmtId="186" fontId="56" fillId="0" borderId="0" xfId="0" applyNumberFormat="1" applyFont="1" applyFill="1" applyBorder="1" applyAlignment="1">
      <alignment horizontal="center" vertical="center" wrapText="1"/>
    </xf>
    <xf numFmtId="182" fontId="56" fillId="0" borderId="0" xfId="0" applyNumberFormat="1" applyFont="1" applyFill="1" applyBorder="1" applyAlignment="1">
      <alignment horizontal="center" vertical="center" wrapText="1"/>
    </xf>
    <xf numFmtId="194" fontId="56" fillId="0" borderId="0" xfId="3" applyNumberFormat="1" applyFont="1" applyBorder="1" applyAlignment="1">
      <alignment vertical="center"/>
    </xf>
    <xf numFmtId="194" fontId="56" fillId="0" borderId="4" xfId="3" applyNumberFormat="1" applyFont="1" applyBorder="1" applyAlignment="1">
      <alignment vertical="center"/>
    </xf>
    <xf numFmtId="0" fontId="56" fillId="0" borderId="32" xfId="1" applyFont="1" applyFill="1" applyBorder="1" applyAlignment="1">
      <alignment horizontal="left" vertical="center" wrapText="1"/>
    </xf>
    <xf numFmtId="194" fontId="56" fillId="0" borderId="6" xfId="3" applyNumberFormat="1" applyFont="1" applyBorder="1" applyAlignment="1">
      <alignment vertical="center"/>
    </xf>
    <xf numFmtId="0" fontId="56" fillId="0" borderId="46" xfId="1" applyFont="1" applyFill="1" applyBorder="1" applyAlignment="1">
      <alignment horizontal="left" vertical="center" wrapText="1"/>
    </xf>
    <xf numFmtId="2" fontId="56" fillId="0" borderId="0" xfId="0" applyNumberFormat="1" applyFont="1" applyBorder="1" applyAlignment="1">
      <alignment horizontal="center" vertical="center"/>
    </xf>
    <xf numFmtId="2" fontId="56" fillId="0" borderId="0" xfId="0" applyNumberFormat="1" applyFont="1" applyFill="1" applyBorder="1" applyAlignment="1">
      <alignment horizontal="center" vertical="center" wrapText="1"/>
    </xf>
    <xf numFmtId="193" fontId="56" fillId="0" borderId="0" xfId="0" applyNumberFormat="1" applyFont="1" applyFill="1" applyBorder="1" applyAlignment="1">
      <alignment horizontal="center" vertical="center" wrapText="1"/>
    </xf>
    <xf numFmtId="0" fontId="56" fillId="0" borderId="37" xfId="1" applyFont="1" applyFill="1" applyBorder="1" applyAlignment="1">
      <alignment horizontal="left" vertical="center" wrapText="1"/>
    </xf>
    <xf numFmtId="0" fontId="56" fillId="0" borderId="2" xfId="1" applyFont="1" applyBorder="1" applyAlignment="1">
      <alignment horizontal="center" vertical="center" wrapText="1"/>
    </xf>
    <xf numFmtId="2" fontId="56" fillId="0" borderId="2" xfId="0" applyNumberFormat="1" applyFont="1" applyBorder="1" applyAlignment="1">
      <alignment horizontal="center" vertical="center"/>
    </xf>
    <xf numFmtId="0" fontId="56" fillId="0" borderId="2" xfId="0" applyFont="1" applyBorder="1" applyAlignment="1">
      <alignment horizontal="center" vertical="center"/>
    </xf>
    <xf numFmtId="0" fontId="56" fillId="0" borderId="2" xfId="0" applyFont="1" applyFill="1" applyBorder="1" applyAlignment="1">
      <alignment horizontal="center" vertical="center" wrapText="1"/>
    </xf>
    <xf numFmtId="0" fontId="56" fillId="0" borderId="2" xfId="1" applyFont="1" applyFill="1" applyBorder="1" applyAlignment="1">
      <alignment horizontal="center" vertical="center"/>
    </xf>
    <xf numFmtId="177" fontId="56" fillId="0" borderId="2" xfId="7" applyFont="1" applyFill="1" applyBorder="1" applyAlignment="1">
      <alignment horizontal="center" vertical="center" wrapText="1"/>
    </xf>
    <xf numFmtId="0" fontId="56" fillId="0" borderId="2" xfId="0" applyFont="1" applyFill="1" applyBorder="1" applyAlignment="1">
      <alignment vertical="center"/>
    </xf>
    <xf numFmtId="194" fontId="56" fillId="0" borderId="8" xfId="3" applyNumberFormat="1" applyFont="1" applyBorder="1" applyAlignment="1">
      <alignment vertical="center"/>
    </xf>
    <xf numFmtId="0" fontId="56" fillId="0" borderId="39" xfId="0" applyFont="1" applyBorder="1" applyAlignment="1">
      <alignment vertical="center"/>
    </xf>
    <xf numFmtId="4" fontId="55" fillId="0" borderId="11" xfId="0" applyNumberFormat="1" applyFont="1" applyBorder="1" applyAlignment="1">
      <alignment vertical="center"/>
    </xf>
    <xf numFmtId="4" fontId="55" fillId="0" borderId="12" xfId="0" applyNumberFormat="1" applyFont="1" applyBorder="1" applyAlignment="1">
      <alignment vertical="center"/>
    </xf>
    <xf numFmtId="4" fontId="56" fillId="0" borderId="0" xfId="0" applyNumberFormat="1" applyFont="1" applyBorder="1" applyAlignment="1">
      <alignment vertical="center"/>
    </xf>
    <xf numFmtId="0" fontId="56" fillId="0" borderId="32" xfId="0" applyFont="1" applyBorder="1" applyAlignment="1">
      <alignment vertical="center"/>
    </xf>
    <xf numFmtId="0" fontId="56" fillId="0" borderId="13" xfId="0" applyFont="1" applyBorder="1" applyAlignment="1">
      <alignment vertical="center"/>
    </xf>
    <xf numFmtId="0" fontId="56" fillId="0" borderId="15" xfId="0" applyFont="1" applyBorder="1" applyAlignment="1">
      <alignment vertical="center"/>
    </xf>
    <xf numFmtId="0" fontId="55" fillId="0" borderId="9" xfId="0" applyFont="1" applyBorder="1" applyAlignment="1">
      <alignment horizontal="right" vertical="center"/>
    </xf>
    <xf numFmtId="179" fontId="56" fillId="0" borderId="11" xfId="0" applyNumberFormat="1" applyFont="1" applyBorder="1" applyAlignment="1">
      <alignment vertical="center"/>
    </xf>
    <xf numFmtId="198" fontId="56" fillId="0" borderId="0" xfId="0" applyNumberFormat="1" applyFont="1" applyBorder="1" applyAlignment="1">
      <alignment vertical="center"/>
    </xf>
    <xf numFmtId="190" fontId="56" fillId="0" borderId="0" xfId="4" applyNumberFormat="1" applyFont="1" applyBorder="1" applyAlignment="1">
      <alignment vertical="center"/>
    </xf>
    <xf numFmtId="0" fontId="56" fillId="0" borderId="1" xfId="0" applyFont="1" applyBorder="1" applyAlignment="1">
      <alignment vertical="center" wrapText="1"/>
    </xf>
    <xf numFmtId="0" fontId="58" fillId="0" borderId="34" xfId="0" applyFont="1" applyBorder="1" applyAlignment="1">
      <alignment vertical="center"/>
    </xf>
    <xf numFmtId="0" fontId="58" fillId="0" borderId="35" xfId="0" applyFont="1" applyBorder="1" applyAlignment="1">
      <alignment vertical="center"/>
    </xf>
    <xf numFmtId="0" fontId="58" fillId="0" borderId="36" xfId="0" applyFont="1" applyBorder="1" applyAlignment="1">
      <alignment vertical="center"/>
    </xf>
    <xf numFmtId="0" fontId="58" fillId="0" borderId="44" xfId="0" applyFont="1" applyBorder="1" applyAlignment="1">
      <alignment vertical="center"/>
    </xf>
    <xf numFmtId="0" fontId="58" fillId="0" borderId="45" xfId="0" applyFont="1" applyBorder="1" applyAlignment="1">
      <alignment vertical="center"/>
    </xf>
    <xf numFmtId="0" fontId="58" fillId="0" borderId="47" xfId="0" applyFont="1" applyBorder="1" applyAlignment="1">
      <alignment vertical="center"/>
    </xf>
    <xf numFmtId="0" fontId="55" fillId="0" borderId="53" xfId="1" applyFont="1" applyBorder="1" applyAlignment="1">
      <alignment horizontal="center" vertical="center"/>
    </xf>
    <xf numFmtId="0" fontId="56" fillId="0" borderId="46" xfId="1" applyFont="1" applyBorder="1" applyAlignment="1">
      <alignment horizontal="left" vertical="center" wrapText="1"/>
    </xf>
    <xf numFmtId="0" fontId="4" fillId="0" borderId="0" xfId="0" applyFont="1" applyBorder="1" applyAlignment="1">
      <alignment horizontal="center" vertical="center"/>
    </xf>
    <xf numFmtId="188" fontId="56" fillId="0" borderId="0" xfId="3" applyNumberFormat="1" applyFont="1" applyFill="1" applyBorder="1" applyAlignment="1">
      <alignment horizontal="center" vertical="center" wrapText="1"/>
    </xf>
    <xf numFmtId="2" fontId="4" fillId="0" borderId="0" xfId="0" applyNumberFormat="1" applyFont="1" applyBorder="1" applyAlignment="1">
      <alignment horizontal="center" vertical="center"/>
    </xf>
    <xf numFmtId="0" fontId="56" fillId="0" borderId="53" xfId="0" applyFont="1" applyBorder="1" applyAlignment="1">
      <alignment vertical="center"/>
    </xf>
    <xf numFmtId="38" fontId="58" fillId="0" borderId="0" xfId="0" applyNumberFormat="1" applyFont="1" applyAlignment="1">
      <alignment vertical="center"/>
    </xf>
    <xf numFmtId="0" fontId="56" fillId="0" borderId="46" xfId="0" applyFont="1" applyBorder="1" applyAlignment="1">
      <alignment vertical="center"/>
    </xf>
    <xf numFmtId="0" fontId="58" fillId="0" borderId="82" xfId="0" applyFont="1" applyBorder="1" applyAlignment="1">
      <alignment vertical="center"/>
    </xf>
    <xf numFmtId="0" fontId="55" fillId="0" borderId="0" xfId="0" applyFont="1" applyBorder="1" applyAlignment="1">
      <alignment horizontal="center" vertical="center" wrapText="1"/>
    </xf>
    <xf numFmtId="0" fontId="4" fillId="0" borderId="3" xfId="0" applyFont="1" applyBorder="1" applyAlignment="1">
      <alignment vertical="center"/>
    </xf>
    <xf numFmtId="179" fontId="4" fillId="0" borderId="1" xfId="0" applyNumberFormat="1" applyFont="1" applyBorder="1" applyAlignment="1">
      <alignment vertical="center"/>
    </xf>
    <xf numFmtId="0" fontId="4" fillId="0" borderId="1" xfId="0" applyFont="1" applyBorder="1" applyAlignment="1">
      <alignment vertical="center"/>
    </xf>
    <xf numFmtId="179" fontId="4" fillId="0" borderId="4" xfId="0" applyNumberFormat="1" applyFont="1" applyBorder="1" applyAlignment="1">
      <alignment vertical="center"/>
    </xf>
    <xf numFmtId="179" fontId="4" fillId="0" borderId="6" xfId="0" applyNumberFormat="1" applyFont="1" applyBorder="1" applyAlignment="1">
      <alignment vertical="center"/>
    </xf>
    <xf numFmtId="3" fontId="4" fillId="0" borderId="1" xfId="0" applyNumberFormat="1" applyFont="1" applyBorder="1" applyAlignment="1">
      <alignment vertical="center"/>
    </xf>
    <xf numFmtId="0" fontId="4" fillId="0" borderId="5" xfId="0" applyFont="1" applyBorder="1" applyAlignment="1">
      <alignment vertical="center"/>
    </xf>
    <xf numFmtId="179" fontId="4" fillId="0" borderId="0" xfId="0" applyNumberFormat="1" applyFont="1" applyBorder="1" applyAlignment="1">
      <alignment vertical="center"/>
    </xf>
    <xf numFmtId="0" fontId="4" fillId="0" borderId="0" xfId="0" applyFont="1" applyBorder="1" applyAlignment="1">
      <alignment vertical="center"/>
    </xf>
    <xf numFmtId="3" fontId="4" fillId="0" borderId="0" xfId="0" applyNumberFormat="1" applyFont="1" applyBorder="1" applyAlignment="1">
      <alignment vertical="center"/>
    </xf>
    <xf numFmtId="0" fontId="56" fillId="0" borderId="14" xfId="0" applyFont="1" applyBorder="1" applyAlignment="1">
      <alignment vertical="center"/>
    </xf>
    <xf numFmtId="0" fontId="4" fillId="0" borderId="7" xfId="0" applyFont="1" applyBorder="1" applyAlignment="1">
      <alignment vertical="center"/>
    </xf>
    <xf numFmtId="179" fontId="4" fillId="0" borderId="2" xfId="0" applyNumberFormat="1" applyFont="1" applyBorder="1" applyAlignment="1">
      <alignment vertical="center"/>
    </xf>
    <xf numFmtId="0" fontId="4" fillId="0" borderId="2" xfId="0" applyFont="1" applyBorder="1" applyAlignment="1">
      <alignment vertical="center"/>
    </xf>
    <xf numFmtId="179" fontId="4" fillId="0" borderId="8" xfId="0" applyNumberFormat="1" applyFont="1" applyBorder="1" applyAlignment="1">
      <alignment vertical="center"/>
    </xf>
    <xf numFmtId="3" fontId="4" fillId="0" borderId="2" xfId="0" applyNumberFormat="1" applyFont="1" applyBorder="1" applyAlignment="1">
      <alignment vertical="center"/>
    </xf>
    <xf numFmtId="38" fontId="56" fillId="0" borderId="8" xfId="0" applyNumberFormat="1" applyFont="1" applyBorder="1" applyAlignment="1">
      <alignment vertical="center"/>
    </xf>
    <xf numFmtId="0" fontId="58" fillId="0" borderId="48" xfId="0" applyFont="1" applyBorder="1" applyAlignment="1">
      <alignment vertical="center"/>
    </xf>
    <xf numFmtId="0" fontId="58" fillId="0" borderId="49" xfId="0" applyFont="1" applyBorder="1" applyAlignment="1">
      <alignment vertical="center"/>
    </xf>
    <xf numFmtId="0" fontId="58" fillId="0" borderId="50" xfId="0" applyFont="1" applyBorder="1" applyAlignment="1">
      <alignment vertical="center"/>
    </xf>
    <xf numFmtId="0" fontId="61" fillId="0" borderId="66" xfId="0" applyFont="1" applyBorder="1" applyAlignment="1">
      <alignment horizontal="center" vertical="center"/>
    </xf>
    <xf numFmtId="0" fontId="55" fillId="0" borderId="67" xfId="1" applyFont="1" applyBorder="1" applyAlignment="1">
      <alignment horizontal="center" vertical="center" wrapText="1"/>
    </xf>
    <xf numFmtId="0" fontId="55" fillId="0" borderId="68" xfId="1" applyFont="1" applyBorder="1" applyAlignment="1">
      <alignment horizontal="center" vertical="center" wrapText="1"/>
    </xf>
    <xf numFmtId="0" fontId="61" fillId="0" borderId="69" xfId="0" applyFont="1" applyBorder="1" applyAlignment="1">
      <alignment horizontal="center" vertical="center"/>
    </xf>
    <xf numFmtId="0" fontId="56" fillId="0" borderId="70" xfId="1" applyFont="1" applyBorder="1" applyAlignment="1">
      <alignment horizontal="center" vertical="center" wrapText="1"/>
    </xf>
    <xf numFmtId="182" fontId="58" fillId="0" borderId="0" xfId="0" applyNumberFormat="1" applyFont="1" applyBorder="1" applyAlignment="1">
      <alignment horizontal="center" vertical="center"/>
    </xf>
    <xf numFmtId="182" fontId="58" fillId="0" borderId="70" xfId="0" applyNumberFormat="1" applyFont="1" applyBorder="1" applyAlignment="1">
      <alignment horizontal="center" vertical="center"/>
    </xf>
    <xf numFmtId="194" fontId="58" fillId="0" borderId="0" xfId="0" applyNumberFormat="1" applyFont="1" applyAlignment="1">
      <alignment vertical="center"/>
    </xf>
    <xf numFmtId="0" fontId="61" fillId="0" borderId="71" xfId="0" applyFont="1" applyBorder="1" applyAlignment="1">
      <alignment horizontal="center" vertical="center"/>
    </xf>
    <xf numFmtId="182" fontId="58" fillId="0" borderId="72" xfId="0" applyNumberFormat="1" applyFont="1" applyBorder="1" applyAlignment="1">
      <alignment horizontal="center" vertical="center"/>
    </xf>
    <xf numFmtId="182" fontId="58" fillId="0" borderId="73" xfId="0" applyNumberFormat="1" applyFont="1" applyBorder="1" applyAlignment="1">
      <alignment horizontal="center" vertical="center"/>
    </xf>
    <xf numFmtId="10" fontId="58" fillId="0" borderId="0" xfId="4" applyNumberFormat="1" applyFont="1" applyAlignment="1">
      <alignment vertical="center"/>
    </xf>
    <xf numFmtId="2" fontId="58" fillId="0" borderId="0" xfId="4" applyNumberFormat="1" applyFont="1" applyAlignment="1">
      <alignment vertical="center"/>
    </xf>
    <xf numFmtId="0" fontId="55" fillId="0" borderId="1" xfId="1" applyFont="1" applyFill="1" applyBorder="1" applyAlignment="1">
      <alignment horizontal="center" vertical="center" wrapText="1"/>
    </xf>
    <xf numFmtId="0" fontId="58" fillId="0" borderId="0" xfId="0" applyFont="1" applyAlignment="1">
      <alignment horizontal="center" vertical="center"/>
    </xf>
    <xf numFmtId="0" fontId="55" fillId="0" borderId="0" xfId="1" applyFont="1" applyBorder="1" applyAlignment="1">
      <alignment horizontal="center" vertical="center"/>
    </xf>
    <xf numFmtId="0" fontId="55" fillId="0" borderId="0" xfId="1" applyFont="1" applyFill="1" applyBorder="1" applyAlignment="1">
      <alignment horizontal="center" vertical="center"/>
    </xf>
    <xf numFmtId="0" fontId="58" fillId="0" borderId="0" xfId="0" applyFont="1" applyBorder="1" applyAlignment="1">
      <alignment horizontal="center" vertical="center" wrapText="1"/>
    </xf>
    <xf numFmtId="0" fontId="61" fillId="0" borderId="12" xfId="0" applyFont="1" applyBorder="1" applyAlignment="1">
      <alignment horizontal="center" vertical="center"/>
    </xf>
    <xf numFmtId="0" fontId="61" fillId="0" borderId="0" xfId="0" applyFont="1" applyAlignment="1">
      <alignment horizontal="center" vertical="center"/>
    </xf>
    <xf numFmtId="0" fontId="56" fillId="0" borderId="0" xfId="1" applyFont="1" applyFill="1" applyAlignment="1">
      <alignment horizontal="center" vertical="center"/>
    </xf>
    <xf numFmtId="0" fontId="55" fillId="0" borderId="0" xfId="1" applyFont="1" applyFill="1" applyAlignment="1">
      <alignment horizontal="center" vertical="center"/>
    </xf>
    <xf numFmtId="2" fontId="56" fillId="0" borderId="0" xfId="1" applyNumberFormat="1" applyFont="1" applyFill="1" applyAlignment="1">
      <alignment horizontal="center" vertical="center"/>
    </xf>
    <xf numFmtId="0" fontId="56" fillId="0" borderId="0" xfId="1" applyFont="1" applyFill="1" applyAlignment="1">
      <alignment vertical="center"/>
    </xf>
    <xf numFmtId="2" fontId="56" fillId="0" borderId="0" xfId="1" applyNumberFormat="1" applyFont="1" applyFill="1" applyBorder="1" applyAlignment="1">
      <alignment horizontal="center" vertical="center"/>
    </xf>
    <xf numFmtId="0" fontId="58" fillId="0" borderId="2" xfId="1" applyFont="1" applyFill="1" applyBorder="1" applyAlignment="1">
      <alignment horizontal="center" vertical="center"/>
    </xf>
    <xf numFmtId="0" fontId="58" fillId="0" borderId="2" xfId="0" applyFont="1" applyFill="1" applyBorder="1" applyAlignment="1">
      <alignment vertical="center"/>
    </xf>
    <xf numFmtId="0" fontId="56" fillId="0" borderId="11" xfId="1" applyFont="1" applyFill="1" applyBorder="1" applyAlignment="1">
      <alignment horizontal="left" vertical="center"/>
    </xf>
    <xf numFmtId="0" fontId="56" fillId="0" borderId="11" xfId="1" applyFont="1" applyFill="1" applyBorder="1" applyAlignment="1">
      <alignment vertical="center"/>
    </xf>
    <xf numFmtId="0" fontId="55" fillId="0" borderId="11" xfId="1" applyFont="1" applyFill="1" applyBorder="1" applyAlignment="1">
      <alignment vertical="center"/>
    </xf>
    <xf numFmtId="0" fontId="56" fillId="0" borderId="2" xfId="1" applyFont="1" applyFill="1" applyBorder="1" applyAlignment="1">
      <alignment vertical="center"/>
    </xf>
    <xf numFmtId="179" fontId="56" fillId="0" borderId="2" xfId="1" applyNumberFormat="1" applyFont="1" applyFill="1" applyBorder="1" applyAlignment="1">
      <alignment vertical="center"/>
    </xf>
    <xf numFmtId="0" fontId="61" fillId="0" borderId="2" xfId="0" applyFont="1" applyBorder="1" applyAlignment="1">
      <alignment vertical="center"/>
    </xf>
    <xf numFmtId="0" fontId="56" fillId="0" borderId="0" xfId="1" applyFont="1" applyFill="1" applyBorder="1" applyAlignment="1">
      <alignment vertical="center"/>
    </xf>
    <xf numFmtId="0" fontId="55" fillId="0" borderId="0" xfId="1" applyFont="1" applyFill="1" applyBorder="1" applyAlignment="1">
      <alignment vertical="center"/>
    </xf>
    <xf numFmtId="179" fontId="56" fillId="0" borderId="0" xfId="1" applyNumberFormat="1" applyFont="1" applyFill="1" applyBorder="1" applyAlignment="1">
      <alignment vertical="center"/>
    </xf>
    <xf numFmtId="179" fontId="56" fillId="0" borderId="0" xfId="1" applyNumberFormat="1" applyFont="1" applyFill="1" applyBorder="1" applyAlignment="1">
      <alignment horizontal="center" vertical="center"/>
    </xf>
    <xf numFmtId="0" fontId="56" fillId="0" borderId="13" xfId="0" applyFont="1" applyFill="1" applyBorder="1" applyAlignment="1">
      <alignment vertical="center"/>
    </xf>
    <xf numFmtId="179" fontId="56" fillId="0" borderId="0" xfId="0" applyNumberFormat="1" applyFont="1" applyFill="1" applyBorder="1" applyAlignment="1">
      <alignment vertical="center"/>
    </xf>
    <xf numFmtId="0" fontId="56" fillId="0" borderId="15" xfId="0" applyFont="1" applyFill="1" applyBorder="1" applyAlignment="1">
      <alignment vertical="center"/>
    </xf>
    <xf numFmtId="0" fontId="55" fillId="0" borderId="9" xfId="0" applyFont="1" applyFill="1" applyBorder="1" applyAlignment="1">
      <alignment horizontal="right" vertical="center"/>
    </xf>
    <xf numFmtId="179" fontId="55" fillId="0" borderId="12" xfId="0" applyNumberFormat="1" applyFont="1" applyFill="1" applyBorder="1" applyAlignment="1">
      <alignment vertical="center"/>
    </xf>
    <xf numFmtId="0" fontId="55" fillId="0" borderId="0" xfId="0" applyFont="1" applyFill="1" applyAlignment="1">
      <alignment vertical="center"/>
    </xf>
    <xf numFmtId="179" fontId="56" fillId="0" borderId="0" xfId="0" applyNumberFormat="1" applyFont="1" applyFill="1" applyAlignment="1">
      <alignment vertical="center"/>
    </xf>
    <xf numFmtId="183" fontId="56" fillId="0" borderId="0" xfId="0" applyNumberFormat="1" applyFont="1" applyFill="1" applyAlignment="1">
      <alignment vertical="center"/>
    </xf>
    <xf numFmtId="0" fontId="55" fillId="0" borderId="0" xfId="1" applyFont="1" applyFill="1" applyAlignment="1">
      <alignment vertical="center"/>
    </xf>
    <xf numFmtId="179" fontId="56" fillId="0" borderId="0" xfId="1" applyNumberFormat="1" applyFont="1" applyFill="1" applyAlignment="1">
      <alignment vertical="center"/>
    </xf>
    <xf numFmtId="181" fontId="58" fillId="0" borderId="0" xfId="0" applyNumberFormat="1" applyFont="1" applyFill="1" applyBorder="1" applyAlignment="1">
      <alignment horizontal="center" vertical="center" wrapText="1"/>
    </xf>
    <xf numFmtId="181" fontId="58" fillId="0" borderId="0" xfId="1" applyNumberFormat="1" applyFont="1" applyFill="1" applyBorder="1" applyAlignment="1">
      <alignment horizontal="center" vertical="center"/>
    </xf>
    <xf numFmtId="0" fontId="56" fillId="0" borderId="10" xfId="1" applyFont="1" applyFill="1" applyBorder="1" applyAlignment="1">
      <alignment horizontal="left" vertical="center"/>
    </xf>
    <xf numFmtId="179" fontId="56" fillId="0" borderId="11" xfId="1" applyNumberFormat="1" applyFont="1" applyFill="1" applyBorder="1" applyAlignment="1">
      <alignment vertical="center"/>
    </xf>
    <xf numFmtId="0" fontId="55" fillId="0" borderId="10" xfId="1" applyFont="1" applyBorder="1" applyAlignment="1">
      <alignment horizontal="center" vertical="center"/>
    </xf>
    <xf numFmtId="0" fontId="56" fillId="0" borderId="5" xfId="1" applyFont="1" applyBorder="1" applyAlignment="1">
      <alignment horizontal="left" vertical="center" wrapText="1"/>
    </xf>
    <xf numFmtId="2" fontId="56" fillId="0" borderId="0" xfId="0" applyNumberFormat="1" applyFont="1" applyFill="1" applyBorder="1" applyAlignment="1">
      <alignment horizontal="center" vertical="center"/>
    </xf>
    <xf numFmtId="0" fontId="56" fillId="0" borderId="0" xfId="0" applyFont="1" applyFill="1" applyBorder="1" applyAlignment="1">
      <alignment horizontal="center" vertical="center"/>
    </xf>
    <xf numFmtId="4" fontId="55" fillId="0" borderId="0" xfId="0" applyNumberFormat="1" applyFont="1" applyFill="1" applyBorder="1" applyAlignment="1">
      <alignment horizontal="center" vertical="center"/>
    </xf>
    <xf numFmtId="194" fontId="58" fillId="0" borderId="1" xfId="3" applyNumberFormat="1" applyFont="1" applyBorder="1" applyAlignment="1">
      <alignment vertical="center"/>
    </xf>
    <xf numFmtId="0" fontId="56" fillId="0" borderId="5" xfId="1" applyFont="1" applyFill="1" applyBorder="1" applyAlignment="1">
      <alignment horizontal="left" vertical="center" wrapText="1"/>
    </xf>
    <xf numFmtId="194" fontId="58" fillId="0" borderId="2" xfId="3" applyNumberFormat="1" applyFont="1" applyBorder="1" applyAlignment="1">
      <alignment vertical="center"/>
    </xf>
    <xf numFmtId="0" fontId="55" fillId="0" borderId="2" xfId="0" applyFont="1" applyFill="1" applyBorder="1" applyAlignment="1">
      <alignment horizontal="center" vertical="center" wrapText="1"/>
    </xf>
    <xf numFmtId="190" fontId="56" fillId="0" borderId="0" xfId="4" applyNumberFormat="1" applyFont="1" applyAlignment="1">
      <alignment vertical="center"/>
    </xf>
    <xf numFmtId="198" fontId="56" fillId="0" borderId="0" xfId="0" applyNumberFormat="1" applyFont="1" applyAlignment="1">
      <alignment vertical="center"/>
    </xf>
    <xf numFmtId="0" fontId="56" fillId="0" borderId="8" xfId="0" applyFont="1" applyBorder="1" applyAlignment="1">
      <alignment vertical="center"/>
    </xf>
    <xf numFmtId="0" fontId="58" fillId="0" borderId="28" xfId="0" applyFont="1" applyBorder="1" applyAlignment="1">
      <alignment vertical="center"/>
    </xf>
    <xf numFmtId="0" fontId="56" fillId="0" borderId="11" xfId="1" applyFont="1" applyFill="1" applyBorder="1" applyAlignment="1">
      <alignment horizontal="center" vertical="center"/>
    </xf>
    <xf numFmtId="0" fontId="56" fillId="0" borderId="27" xfId="1" applyFont="1" applyFill="1" applyBorder="1" applyAlignment="1">
      <alignment horizontal="left" vertical="center"/>
    </xf>
    <xf numFmtId="0" fontId="56" fillId="0" borderId="58" xfId="0" applyFont="1" applyFill="1" applyBorder="1" applyAlignment="1">
      <alignment vertical="center"/>
    </xf>
    <xf numFmtId="188" fontId="56" fillId="0" borderId="0" xfId="3" applyNumberFormat="1" applyFont="1" applyBorder="1" applyAlignment="1">
      <alignment vertical="center"/>
    </xf>
    <xf numFmtId="188" fontId="56" fillId="0" borderId="6" xfId="3" applyNumberFormat="1" applyFont="1" applyBorder="1" applyAlignment="1">
      <alignment vertical="center"/>
    </xf>
    <xf numFmtId="0" fontId="56" fillId="0" borderId="59" xfId="0" applyFont="1" applyFill="1" applyBorder="1" applyAlignment="1">
      <alignment vertical="center"/>
    </xf>
    <xf numFmtId="0" fontId="55" fillId="0" borderId="56" xfId="0" applyFont="1" applyFill="1" applyBorder="1" applyAlignment="1">
      <alignment horizontal="right" vertical="center"/>
    </xf>
    <xf numFmtId="188" fontId="56" fillId="0" borderId="12" xfId="0" applyNumberFormat="1" applyFont="1" applyBorder="1" applyAlignment="1">
      <alignment vertical="center"/>
    </xf>
    <xf numFmtId="0" fontId="56" fillId="0" borderId="22" xfId="0" applyFont="1" applyFill="1" applyBorder="1" applyAlignment="1">
      <alignment vertical="center"/>
    </xf>
    <xf numFmtId="0" fontId="58" fillId="0" borderId="29" xfId="0" applyFont="1" applyBorder="1" applyAlignment="1">
      <alignment vertical="center"/>
    </xf>
    <xf numFmtId="192" fontId="56" fillId="0" borderId="0" xfId="0" applyNumberFormat="1" applyFont="1" applyFill="1" applyBorder="1" applyAlignment="1">
      <alignment horizontal="center" vertical="center"/>
    </xf>
    <xf numFmtId="3" fontId="56" fillId="0" borderId="0" xfId="0" applyNumberFormat="1" applyFont="1" applyFill="1" applyBorder="1" applyAlignment="1">
      <alignment horizontal="center" vertical="center" wrapText="1"/>
    </xf>
    <xf numFmtId="192" fontId="56" fillId="0" borderId="0" xfId="0" applyNumberFormat="1" applyFont="1" applyFill="1" applyBorder="1" applyAlignment="1">
      <alignment vertical="center"/>
    </xf>
    <xf numFmtId="0" fontId="56" fillId="0" borderId="0" xfId="0" applyFont="1"/>
    <xf numFmtId="0" fontId="55" fillId="0" borderId="9" xfId="0" applyFont="1" applyFill="1" applyBorder="1" applyAlignment="1">
      <alignment horizontal="center" vertical="center"/>
    </xf>
    <xf numFmtId="0" fontId="56" fillId="0" borderId="32" xfId="0" applyFont="1" applyFill="1" applyBorder="1" applyAlignment="1">
      <alignment vertical="center"/>
    </xf>
    <xf numFmtId="0" fontId="58" fillId="0" borderId="32" xfId="0" applyFont="1" applyBorder="1" applyAlignment="1">
      <alignment vertical="center"/>
    </xf>
    <xf numFmtId="0" fontId="58" fillId="0" borderId="43" xfId="0" applyFont="1" applyBorder="1" applyAlignment="1">
      <alignment vertical="center"/>
    </xf>
    <xf numFmtId="192"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 fontId="56" fillId="0" borderId="0" xfId="0" applyNumberFormat="1" applyFont="1" applyFill="1" applyBorder="1" applyAlignment="1">
      <alignment horizontal="center" vertical="center" wrapText="1"/>
    </xf>
    <xf numFmtId="192" fontId="4" fillId="0" borderId="0" xfId="0" applyNumberFormat="1" applyFont="1" applyFill="1" applyBorder="1" applyAlignment="1">
      <alignment vertical="center"/>
    </xf>
    <xf numFmtId="0" fontId="56" fillId="0" borderId="0" xfId="0" applyFont="1" applyBorder="1"/>
    <xf numFmtId="0" fontId="4" fillId="0" borderId="0" xfId="0" applyFont="1" applyFill="1" applyBorder="1" applyAlignment="1">
      <alignment vertical="center"/>
    </xf>
    <xf numFmtId="179" fontId="4" fillId="0" borderId="0" xfId="0" applyNumberFormat="1" applyFont="1" applyFill="1" applyBorder="1" applyAlignment="1">
      <alignment vertical="center"/>
    </xf>
    <xf numFmtId="179" fontId="4" fillId="0" borderId="6" xfId="0" applyNumberFormat="1" applyFont="1" applyFill="1" applyBorder="1" applyAlignment="1">
      <alignment vertical="center"/>
    </xf>
    <xf numFmtId="188" fontId="4" fillId="0" borderId="0" xfId="3" applyNumberFormat="1" applyFont="1" applyBorder="1" applyAlignment="1">
      <alignment vertical="center"/>
    </xf>
    <xf numFmtId="188" fontId="4" fillId="0" borderId="6" xfId="3" applyNumberFormat="1" applyFont="1" applyBorder="1" applyAlignment="1">
      <alignment vertical="center"/>
    </xf>
    <xf numFmtId="38" fontId="4" fillId="0" borderId="0" xfId="0" applyNumberFormat="1" applyFont="1" applyBorder="1" applyAlignment="1">
      <alignment vertical="center"/>
    </xf>
    <xf numFmtId="38" fontId="4" fillId="0" borderId="6" xfId="0" applyNumberFormat="1" applyFont="1" applyBorder="1" applyAlignment="1">
      <alignment vertical="center"/>
    </xf>
    <xf numFmtId="2" fontId="4" fillId="0" borderId="0" xfId="0" applyNumberFormat="1" applyFont="1" applyFill="1" applyBorder="1" applyAlignment="1">
      <alignment vertical="center"/>
    </xf>
    <xf numFmtId="2" fontId="4" fillId="0" borderId="0" xfId="0" applyNumberFormat="1" applyFont="1" applyBorder="1" applyAlignment="1">
      <alignment vertical="center"/>
    </xf>
    <xf numFmtId="0" fontId="56" fillId="0" borderId="46" xfId="0" applyFont="1" applyFill="1" applyBorder="1" applyAlignment="1">
      <alignment vertical="center"/>
    </xf>
    <xf numFmtId="197" fontId="56" fillId="0" borderId="0" xfId="0" applyNumberFormat="1" applyFont="1" applyBorder="1" applyAlignment="1">
      <alignment vertical="center"/>
    </xf>
    <xf numFmtId="0" fontId="58" fillId="0" borderId="46" xfId="0" applyFont="1" applyBorder="1" applyAlignment="1">
      <alignment vertical="center"/>
    </xf>
    <xf numFmtId="0" fontId="58" fillId="0" borderId="6" xfId="0" applyFont="1" applyBorder="1" applyAlignment="1">
      <alignment horizontal="center" vertical="center" wrapText="1"/>
    </xf>
    <xf numFmtId="0" fontId="61" fillId="0" borderId="11" xfId="0" applyFont="1" applyBorder="1" applyAlignment="1">
      <alignment vertical="center" wrapText="1"/>
    </xf>
    <xf numFmtId="0" fontId="55" fillId="0" borderId="12" xfId="1" applyFont="1" applyFill="1" applyBorder="1" applyAlignment="1">
      <alignment horizontal="center" vertical="center"/>
    </xf>
    <xf numFmtId="0" fontId="56" fillId="0" borderId="1" xfId="1" applyFont="1" applyBorder="1" applyAlignment="1">
      <alignment horizontal="left" vertical="center" wrapText="1"/>
    </xf>
    <xf numFmtId="0" fontId="56" fillId="0" borderId="1" xfId="1" applyFont="1" applyBorder="1" applyAlignment="1">
      <alignment horizontal="center" vertical="center" wrapText="1"/>
    </xf>
    <xf numFmtId="179" fontId="56" fillId="0" borderId="0" xfId="1" applyNumberFormat="1" applyFont="1" applyAlignment="1">
      <alignment horizontal="center" vertical="center"/>
    </xf>
    <xf numFmtId="0" fontId="56" fillId="0" borderId="11" xfId="1" applyFont="1" applyBorder="1" applyAlignment="1">
      <alignment vertical="center"/>
    </xf>
    <xf numFmtId="0" fontId="56" fillId="0" borderId="0" xfId="1" applyFont="1" applyBorder="1" applyAlignment="1">
      <alignment vertical="center"/>
    </xf>
    <xf numFmtId="179" fontId="58" fillId="0" borderId="0" xfId="0" applyNumberFormat="1" applyFont="1" applyAlignment="1">
      <alignment vertical="center"/>
    </xf>
    <xf numFmtId="179" fontId="56" fillId="0" borderId="0" xfId="0" applyNumberFormat="1" applyFont="1" applyAlignment="1">
      <alignment vertical="center"/>
    </xf>
    <xf numFmtId="179" fontId="56" fillId="0" borderId="4" xfId="0" applyNumberFormat="1" applyFont="1" applyBorder="1" applyAlignment="1">
      <alignment vertical="center"/>
    </xf>
    <xf numFmtId="180" fontId="56" fillId="0" borderId="0" xfId="0" applyNumberFormat="1" applyFont="1" applyAlignment="1">
      <alignment vertical="center"/>
    </xf>
    <xf numFmtId="179" fontId="56" fillId="0" borderId="8" xfId="0" applyNumberFormat="1" applyFont="1" applyBorder="1" applyAlignment="1">
      <alignment vertical="center"/>
    </xf>
    <xf numFmtId="0" fontId="55" fillId="0" borderId="9" xfId="0" applyFont="1" applyBorder="1" applyAlignment="1">
      <alignment horizontal="center" vertical="center"/>
    </xf>
    <xf numFmtId="188" fontId="56" fillId="0" borderId="12" xfId="3" applyNumberFormat="1" applyFont="1" applyBorder="1" applyAlignment="1">
      <alignment vertical="center"/>
    </xf>
    <xf numFmtId="176" fontId="58" fillId="0" borderId="0" xfId="3" applyFont="1" applyBorder="1" applyAlignment="1">
      <alignment vertical="center"/>
    </xf>
    <xf numFmtId="176" fontId="58" fillId="0" borderId="0" xfId="3" applyNumberFormat="1" applyFont="1" applyBorder="1" applyAlignment="1">
      <alignment vertical="center"/>
    </xf>
    <xf numFmtId="182" fontId="58" fillId="0" borderId="0" xfId="0" applyNumberFormat="1" applyFont="1" applyBorder="1" applyAlignment="1">
      <alignment vertical="center"/>
    </xf>
    <xf numFmtId="182" fontId="58" fillId="0" borderId="6" xfId="0" applyNumberFormat="1" applyFont="1" applyBorder="1" applyAlignment="1">
      <alignment vertical="center"/>
    </xf>
    <xf numFmtId="0" fontId="56" fillId="0" borderId="7" xfId="0" applyFont="1" applyBorder="1" applyAlignment="1">
      <alignment vertical="center" wrapText="1"/>
    </xf>
    <xf numFmtId="0" fontId="58" fillId="0" borderId="2" xfId="0" applyFont="1" applyBorder="1" applyAlignment="1">
      <alignment vertical="center" wrapText="1"/>
    </xf>
    <xf numFmtId="176" fontId="58" fillId="0" borderId="2" xfId="3" applyFont="1" applyBorder="1" applyAlignment="1">
      <alignment vertical="center"/>
    </xf>
    <xf numFmtId="182" fontId="58" fillId="0" borderId="2" xfId="0" applyNumberFormat="1" applyFont="1" applyBorder="1" applyAlignment="1">
      <alignment vertical="center"/>
    </xf>
    <xf numFmtId="182" fontId="58" fillId="0" borderId="8" xfId="0" applyNumberFormat="1" applyFont="1" applyBorder="1" applyAlignment="1">
      <alignment vertical="center"/>
    </xf>
    <xf numFmtId="0" fontId="56" fillId="0" borderId="1" xfId="1" applyFont="1" applyBorder="1" applyAlignment="1">
      <alignment horizontal="center" vertical="center"/>
    </xf>
    <xf numFmtId="183" fontId="56" fillId="0" borderId="0" xfId="0" applyNumberFormat="1" applyFont="1" applyAlignment="1">
      <alignment vertical="center"/>
    </xf>
    <xf numFmtId="188" fontId="58" fillId="0" borderId="0" xfId="3" applyNumberFormat="1" applyFont="1" applyBorder="1" applyAlignment="1">
      <alignment vertical="center"/>
    </xf>
    <xf numFmtId="49" fontId="61" fillId="0" borderId="11" xfId="0" applyNumberFormat="1" applyFont="1" applyBorder="1" applyAlignment="1">
      <alignment vertical="center" wrapText="1"/>
    </xf>
    <xf numFmtId="0" fontId="55" fillId="0" borderId="1" xfId="1" applyFont="1" applyBorder="1" applyAlignment="1">
      <alignment horizontal="center" vertical="center"/>
    </xf>
    <xf numFmtId="188" fontId="58" fillId="0" borderId="2" xfId="3" applyNumberFormat="1" applyFont="1" applyBorder="1" applyAlignment="1">
      <alignment vertical="center"/>
    </xf>
    <xf numFmtId="0" fontId="55" fillId="0" borderId="20" xfId="1" applyFont="1" applyBorder="1" applyAlignment="1">
      <alignment horizontal="center" vertical="center" wrapText="1"/>
    </xf>
    <xf numFmtId="0" fontId="55" fillId="0" borderId="22" xfId="1" applyFont="1" applyBorder="1" applyAlignment="1">
      <alignment horizontal="center" vertical="center"/>
    </xf>
    <xf numFmtId="49" fontId="61" fillId="0" borderId="11" xfId="0" applyNumberFormat="1" applyFont="1" applyBorder="1" applyAlignment="1">
      <alignment horizontal="center" vertical="center" wrapText="1"/>
    </xf>
    <xf numFmtId="0" fontId="56" fillId="0" borderId="20" xfId="1" applyFont="1" applyBorder="1" applyAlignment="1">
      <alignment horizontal="left" vertical="center" wrapText="1"/>
    </xf>
    <xf numFmtId="0" fontId="56" fillId="0" borderId="22" xfId="1" applyFont="1" applyBorder="1" applyAlignment="1">
      <alignment vertical="center" wrapText="1"/>
    </xf>
    <xf numFmtId="2" fontId="58" fillId="0" borderId="0" xfId="0" applyNumberFormat="1" applyFont="1" applyFill="1" applyBorder="1" applyAlignment="1">
      <alignment vertical="center"/>
    </xf>
    <xf numFmtId="0" fontId="55" fillId="0" borderId="27" xfId="0" applyFont="1" applyBorder="1" applyAlignment="1">
      <alignment horizontal="right" vertical="center"/>
    </xf>
    <xf numFmtId="0" fontId="56" fillId="0" borderId="23" xfId="0" applyFont="1" applyBorder="1" applyAlignment="1">
      <alignment vertical="center" wrapText="1"/>
    </xf>
    <xf numFmtId="0" fontId="55" fillId="0" borderId="38" xfId="1" applyFont="1" applyBorder="1" applyAlignment="1">
      <alignment horizontal="center" vertical="center" wrapText="1"/>
    </xf>
    <xf numFmtId="0" fontId="55" fillId="0" borderId="32" xfId="1" applyFont="1" applyBorder="1" applyAlignment="1">
      <alignment horizontal="center" vertical="center"/>
    </xf>
    <xf numFmtId="0" fontId="56" fillId="0" borderId="38" xfId="1" applyFont="1" applyBorder="1" applyAlignment="1">
      <alignment horizontal="left" vertical="center" wrapText="1"/>
    </xf>
    <xf numFmtId="0" fontId="56" fillId="0" borderId="1" xfId="0" applyFont="1" applyFill="1" applyBorder="1" applyAlignment="1">
      <alignment horizontal="center" vertical="center" wrapText="1"/>
    </xf>
    <xf numFmtId="0" fontId="56" fillId="0" borderId="1" xfId="1" applyFont="1" applyFill="1" applyBorder="1" applyAlignment="1">
      <alignment horizontal="center" vertical="center"/>
    </xf>
    <xf numFmtId="3" fontId="56" fillId="0" borderId="1" xfId="0" applyNumberFormat="1" applyFont="1" applyFill="1" applyBorder="1" applyAlignment="1">
      <alignment horizontal="center" vertical="center" wrapText="1"/>
    </xf>
    <xf numFmtId="3" fontId="58" fillId="0" borderId="1" xfId="0" applyNumberFormat="1" applyFont="1" applyBorder="1" applyAlignment="1">
      <alignment vertical="center"/>
    </xf>
    <xf numFmtId="3" fontId="58" fillId="0" borderId="0" xfId="0" applyNumberFormat="1" applyFont="1" applyBorder="1" applyAlignment="1">
      <alignment vertical="center"/>
    </xf>
    <xf numFmtId="3" fontId="56" fillId="0" borderId="2" xfId="0" applyNumberFormat="1" applyFont="1" applyFill="1" applyBorder="1" applyAlignment="1">
      <alignment horizontal="center" vertical="center" wrapText="1"/>
    </xf>
    <xf numFmtId="0" fontId="56" fillId="0" borderId="39" xfId="1" applyFont="1" applyFill="1" applyBorder="1" applyAlignment="1">
      <alignment horizontal="left" vertical="center"/>
    </xf>
    <xf numFmtId="0" fontId="56" fillId="0" borderId="60" xfId="0" applyFont="1" applyBorder="1" applyAlignment="1">
      <alignment vertical="center"/>
    </xf>
    <xf numFmtId="0" fontId="56" fillId="0" borderId="61" xfId="0" applyFont="1" applyBorder="1" applyAlignment="1">
      <alignment vertical="center"/>
    </xf>
    <xf numFmtId="0" fontId="55" fillId="0" borderId="84" xfId="0" applyFont="1" applyBorder="1" applyAlignment="1">
      <alignment horizontal="right" vertical="center"/>
    </xf>
    <xf numFmtId="0" fontId="55" fillId="0" borderId="51" xfId="1" applyFont="1" applyBorder="1" applyAlignment="1">
      <alignment horizontal="center" vertical="center" wrapText="1"/>
    </xf>
    <xf numFmtId="0" fontId="55" fillId="0" borderId="46" xfId="1" applyFont="1" applyBorder="1" applyAlignment="1">
      <alignment horizontal="center" vertical="center"/>
    </xf>
    <xf numFmtId="0" fontId="56" fillId="0" borderId="51" xfId="1" applyFont="1" applyBorder="1" applyAlignment="1">
      <alignment horizontal="left" vertical="center" wrapText="1"/>
    </xf>
    <xf numFmtId="0" fontId="4" fillId="0" borderId="1" xfId="1" applyFont="1" applyBorder="1" applyAlignment="1">
      <alignment horizontal="center" vertical="center"/>
    </xf>
    <xf numFmtId="2" fontId="4" fillId="0" borderId="1" xfId="1" applyNumberFormat="1" applyFont="1" applyBorder="1" applyAlignment="1">
      <alignment horizontal="center" vertical="center"/>
    </xf>
    <xf numFmtId="0" fontId="4" fillId="0" borderId="0" xfId="1" applyFont="1" applyBorder="1" applyAlignment="1">
      <alignment horizontal="center" vertical="center"/>
    </xf>
    <xf numFmtId="2" fontId="4" fillId="0" borderId="0" xfId="1" applyNumberFormat="1" applyFont="1" applyBorder="1" applyAlignment="1">
      <alignment horizontal="center" vertical="center"/>
    </xf>
    <xf numFmtId="0" fontId="56" fillId="0" borderId="53" xfId="1" applyFont="1" applyFill="1" applyBorder="1" applyAlignment="1">
      <alignment horizontal="left" vertical="center"/>
    </xf>
    <xf numFmtId="0" fontId="58" fillId="0" borderId="83" xfId="0" applyFont="1" applyBorder="1" applyAlignment="1">
      <alignment vertical="center"/>
    </xf>
    <xf numFmtId="0" fontId="56" fillId="0" borderId="63" xfId="0" applyFont="1" applyBorder="1" applyAlignment="1">
      <alignment vertical="center"/>
    </xf>
    <xf numFmtId="0" fontId="56" fillId="0" borderId="64" xfId="0" applyFont="1" applyBorder="1" applyAlignment="1">
      <alignment vertical="center"/>
    </xf>
    <xf numFmtId="193" fontId="4" fillId="0" borderId="0" xfId="0" applyNumberFormat="1" applyFont="1" applyBorder="1" applyAlignment="1">
      <alignment vertical="center"/>
    </xf>
    <xf numFmtId="0" fontId="55" fillId="0" borderId="85" xfId="0" applyFont="1" applyBorder="1" applyAlignment="1">
      <alignment horizontal="right" vertical="center"/>
    </xf>
    <xf numFmtId="176" fontId="56" fillId="0" borderId="0" xfId="3" applyFont="1" applyBorder="1" applyAlignment="1">
      <alignment vertical="center"/>
    </xf>
    <xf numFmtId="188" fontId="56" fillId="0" borderId="2" xfId="3" applyNumberFormat="1" applyFont="1" applyBorder="1" applyAlignment="1">
      <alignment vertical="center"/>
    </xf>
    <xf numFmtId="176" fontId="56" fillId="0" borderId="2" xfId="3" applyFont="1" applyBorder="1" applyAlignment="1">
      <alignment vertical="center"/>
    </xf>
    <xf numFmtId="182" fontId="66" fillId="0" borderId="2" xfId="0" applyNumberFormat="1" applyFont="1" applyBorder="1" applyAlignment="1">
      <alignment vertical="center"/>
    </xf>
    <xf numFmtId="182" fontId="66" fillId="0" borderId="8" xfId="0" applyNumberFormat="1" applyFont="1" applyBorder="1" applyAlignment="1">
      <alignment vertical="center"/>
    </xf>
    <xf numFmtId="0" fontId="5" fillId="0" borderId="0" xfId="0" applyFont="1"/>
    <xf numFmtId="0" fontId="5" fillId="0" borderId="9" xfId="0" applyFont="1" applyBorder="1" applyAlignment="1">
      <alignment horizontal="center" wrapText="1"/>
    </xf>
    <xf numFmtId="182" fontId="5" fillId="0" borderId="9" xfId="0" applyNumberFormat="1" applyFont="1" applyBorder="1"/>
    <xf numFmtId="182" fontId="5" fillId="0" borderId="9" xfId="0" applyNumberFormat="1" applyFont="1" applyFill="1" applyBorder="1"/>
    <xf numFmtId="186" fontId="5" fillId="0" borderId="0" xfId="0" applyNumberFormat="1" applyFont="1"/>
    <xf numFmtId="186" fontId="5" fillId="0" borderId="0" xfId="0" applyNumberFormat="1" applyFont="1" applyBorder="1"/>
    <xf numFmtId="182" fontId="23" fillId="0" borderId="9" xfId="0" applyNumberFormat="1" applyFont="1" applyBorder="1"/>
    <xf numFmtId="182" fontId="23" fillId="0" borderId="9" xfId="0" applyNumberFormat="1" applyFont="1" applyFill="1" applyBorder="1"/>
    <xf numFmtId="182" fontId="5" fillId="0" borderId="0" xfId="0" applyNumberFormat="1" applyFont="1"/>
    <xf numFmtId="0" fontId="5" fillId="0" borderId="9" xfId="0" applyFont="1" applyBorder="1"/>
    <xf numFmtId="186" fontId="5" fillId="0" borderId="9" xfId="0" applyNumberFormat="1" applyFont="1" applyBorder="1"/>
    <xf numFmtId="187" fontId="5" fillId="0" borderId="9" xfId="0" applyNumberFormat="1" applyFont="1" applyBorder="1"/>
    <xf numFmtId="187" fontId="5" fillId="0" borderId="9" xfId="4" applyNumberFormat="1" applyFont="1" applyBorder="1"/>
    <xf numFmtId="180" fontId="55" fillId="0" borderId="0" xfId="0" applyNumberFormat="1" applyFont="1" applyFill="1"/>
    <xf numFmtId="0" fontId="3" fillId="0" borderId="9" xfId="0" applyFont="1" applyBorder="1" applyAlignment="1">
      <alignment wrapText="1"/>
    </xf>
    <xf numFmtId="0" fontId="5" fillId="10" borderId="0" xfId="0" applyFont="1" applyFill="1"/>
    <xf numFmtId="0" fontId="3" fillId="0" borderId="9" xfId="0" applyFont="1" applyBorder="1" applyAlignment="1">
      <alignment horizontal="center" wrapText="1"/>
    </xf>
    <xf numFmtId="187" fontId="5" fillId="0" borderId="0" xfId="4" applyNumberFormat="1" applyFont="1"/>
    <xf numFmtId="186" fontId="5" fillId="0" borderId="9" xfId="0" applyNumberFormat="1" applyFont="1" applyBorder="1" applyAlignment="1">
      <alignment wrapText="1"/>
    </xf>
    <xf numFmtId="186" fontId="5" fillId="0" borderId="9" xfId="0" applyNumberFormat="1" applyFont="1" applyBorder="1" applyAlignment="1">
      <alignment horizontal="center"/>
    </xf>
    <xf numFmtId="0" fontId="3" fillId="10" borderId="0" xfId="0" applyFont="1" applyFill="1" applyAlignment="1">
      <alignment wrapText="1"/>
    </xf>
    <xf numFmtId="0" fontId="3" fillId="0" borderId="9" xfId="0" applyFont="1" applyBorder="1" applyAlignment="1">
      <alignment horizontal="center" vertical="center" wrapText="1"/>
    </xf>
    <xf numFmtId="0" fontId="3" fillId="0" borderId="9" xfId="0" applyFont="1" applyFill="1" applyBorder="1" applyAlignment="1">
      <alignment horizontal="center" wrapText="1"/>
    </xf>
    <xf numFmtId="182" fontId="3" fillId="0" borderId="9" xfId="0" applyNumberFormat="1" applyFont="1" applyBorder="1" applyAlignment="1">
      <alignment horizontal="center" wrapText="1"/>
    </xf>
    <xf numFmtId="182" fontId="3" fillId="0" borderId="9" xfId="0" applyNumberFormat="1" applyFont="1" applyFill="1" applyBorder="1" applyAlignment="1">
      <alignment horizontal="center" wrapText="1"/>
    </xf>
    <xf numFmtId="0" fontId="0" fillId="0" borderId="0" xfId="0" applyAlignment="1">
      <alignment horizontal="left" vertical="center"/>
    </xf>
    <xf numFmtId="0" fontId="51" fillId="0" borderId="0" xfId="0" applyFont="1" applyAlignment="1">
      <alignment horizontal="center" wrapText="1"/>
    </xf>
    <xf numFmtId="0" fontId="51" fillId="0" borderId="0" xfId="0" applyFont="1" applyAlignment="1">
      <alignment horizontal="center"/>
    </xf>
    <xf numFmtId="0" fontId="0" fillId="0" borderId="74"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0" fontId="0" fillId="0" borderId="0" xfId="0"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0" fontId="0" fillId="0" borderId="80" xfId="0" applyBorder="1" applyAlignment="1">
      <alignment horizontal="left" vertical="center" wrapText="1"/>
    </xf>
    <xf numFmtId="0" fontId="0" fillId="0" borderId="81" xfId="0" applyBorder="1" applyAlignment="1">
      <alignment horizontal="left" vertical="center" wrapText="1"/>
    </xf>
    <xf numFmtId="0" fontId="0" fillId="0" borderId="0" xfId="0" applyAlignment="1">
      <alignment horizontal="left" vertical="top" wrapText="1"/>
    </xf>
    <xf numFmtId="0" fontId="69" fillId="0" borderId="0" xfId="0" applyFont="1" applyAlignment="1">
      <alignment horizontal="center" vertical="center" wrapText="1"/>
    </xf>
    <xf numFmtId="0" fontId="16" fillId="0" borderId="2" xfId="0" applyFont="1" applyBorder="1" applyAlignment="1">
      <alignment horizontal="left" wrapText="1"/>
    </xf>
    <xf numFmtId="0" fontId="16" fillId="0" borderId="2" xfId="0" applyFont="1" applyBorder="1" applyAlignment="1">
      <alignment horizontal="left"/>
    </xf>
    <xf numFmtId="182" fontId="16" fillId="0" borderId="2" xfId="0" applyNumberFormat="1" applyFont="1" applyBorder="1" applyAlignment="1">
      <alignment horizontal="left" wrapText="1"/>
    </xf>
    <xf numFmtId="182" fontId="16" fillId="0" borderId="2" xfId="0" applyNumberFormat="1" applyFont="1" applyBorder="1" applyAlignment="1">
      <alignment horizontal="left"/>
    </xf>
    <xf numFmtId="0" fontId="3" fillId="10" borderId="0" xfId="0" applyFont="1" applyFill="1" applyAlignment="1">
      <alignment horizontal="left" vertical="center" wrapText="1"/>
    </xf>
    <xf numFmtId="0" fontId="2" fillId="10" borderId="0" xfId="0" applyFont="1" applyFill="1" applyAlignment="1">
      <alignment horizontal="left" wrapText="1"/>
    </xf>
    <xf numFmtId="0" fontId="3" fillId="10" borderId="0" xfId="0" applyFont="1" applyFill="1" applyAlignment="1">
      <alignment horizontal="left"/>
    </xf>
    <xf numFmtId="0" fontId="37" fillId="2" borderId="10" xfId="0" applyFont="1" applyFill="1" applyBorder="1" applyAlignment="1">
      <alignment horizontal="left" vertical="center" wrapText="1"/>
    </xf>
    <xf numFmtId="0" fontId="37" fillId="2" borderId="11" xfId="0" applyFont="1" applyFill="1" applyBorder="1" applyAlignment="1">
      <alignment horizontal="left" vertical="center" wrapText="1"/>
    </xf>
    <xf numFmtId="0" fontId="37" fillId="2" borderId="12" xfId="0" applyFont="1" applyFill="1" applyBorder="1" applyAlignment="1">
      <alignment horizontal="left" vertical="center" wrapText="1"/>
    </xf>
    <xf numFmtId="0" fontId="37" fillId="4" borderId="3" xfId="0" applyFont="1" applyFill="1" applyBorder="1" applyAlignment="1">
      <alignment horizontal="left" vertical="center" wrapText="1"/>
    </xf>
    <xf numFmtId="0" fontId="37" fillId="4" borderId="1" xfId="0" applyFont="1" applyFill="1" applyBorder="1" applyAlignment="1">
      <alignment horizontal="left" vertical="center" wrapText="1"/>
    </xf>
    <xf numFmtId="0" fontId="37" fillId="4" borderId="4" xfId="0" applyFont="1" applyFill="1" applyBorder="1" applyAlignment="1">
      <alignment horizontal="left" vertical="center" wrapText="1"/>
    </xf>
    <xf numFmtId="0" fontId="37" fillId="4" borderId="7" xfId="0" applyFont="1" applyFill="1" applyBorder="1" applyAlignment="1">
      <alignment horizontal="left" vertical="center" wrapText="1"/>
    </xf>
    <xf numFmtId="0" fontId="37" fillId="4" borderId="2" xfId="0" applyFont="1" applyFill="1" applyBorder="1" applyAlignment="1">
      <alignment horizontal="left" vertical="center" wrapText="1"/>
    </xf>
    <xf numFmtId="0" fontId="37" fillId="4" borderId="8" xfId="0" applyFont="1" applyFill="1" applyBorder="1" applyAlignment="1">
      <alignment horizontal="left" vertical="center" wrapText="1"/>
    </xf>
    <xf numFmtId="0" fontId="37" fillId="5" borderId="10" xfId="0" applyFont="1" applyFill="1" applyBorder="1" applyAlignment="1">
      <alignment horizontal="left" vertical="center" wrapText="1"/>
    </xf>
    <xf numFmtId="0" fontId="37" fillId="5" borderId="11" xfId="0" applyFont="1" applyFill="1" applyBorder="1" applyAlignment="1">
      <alignment horizontal="left" vertical="center" wrapText="1"/>
    </xf>
    <xf numFmtId="0" fontId="37" fillId="5" borderId="12" xfId="0" applyFont="1" applyFill="1" applyBorder="1" applyAlignment="1">
      <alignment horizontal="left" vertical="center" wrapText="1"/>
    </xf>
    <xf numFmtId="0" fontId="6" fillId="6" borderId="10" xfId="1" applyFont="1" applyFill="1" applyBorder="1" applyAlignment="1">
      <alignment horizontal="left" vertical="center" wrapText="1"/>
    </xf>
    <xf numFmtId="0" fontId="10" fillId="6" borderId="11" xfId="1" applyFont="1" applyFill="1" applyBorder="1" applyAlignment="1">
      <alignment horizontal="left" vertical="center" wrapText="1"/>
    </xf>
    <xf numFmtId="0" fontId="10" fillId="6" borderId="12" xfId="1" applyFont="1" applyFill="1" applyBorder="1" applyAlignment="1">
      <alignment horizontal="left" vertical="center" wrapText="1"/>
    </xf>
    <xf numFmtId="0" fontId="0" fillId="10" borderId="10" xfId="0" applyFill="1" applyBorder="1" applyAlignment="1">
      <alignment horizontal="left" vertical="center"/>
    </xf>
    <xf numFmtId="0" fontId="0" fillId="10" borderId="11" xfId="0" applyFill="1" applyBorder="1" applyAlignment="1">
      <alignment horizontal="left" vertical="center"/>
    </xf>
    <xf numFmtId="0" fontId="0" fillId="10" borderId="12" xfId="0" applyFill="1" applyBorder="1" applyAlignment="1">
      <alignment horizontal="left" vertical="center"/>
    </xf>
    <xf numFmtId="0" fontId="56" fillId="0" borderId="5" xfId="1" applyFont="1" applyBorder="1" applyAlignment="1">
      <alignment wrapText="1"/>
    </xf>
    <xf numFmtId="0" fontId="58" fillId="0" borderId="0" xfId="0" applyFont="1" applyBorder="1" applyAlignment="1">
      <alignment wrapText="1"/>
    </xf>
    <xf numFmtId="0" fontId="56" fillId="0" borderId="7" xfId="1" applyFont="1" applyBorder="1" applyAlignment="1">
      <alignment horizontal="left" wrapText="1"/>
    </xf>
    <xf numFmtId="0" fontId="56" fillId="0" borderId="2" xfId="1" applyFont="1" applyBorder="1" applyAlignment="1">
      <alignment horizontal="left"/>
    </xf>
    <xf numFmtId="0" fontId="56" fillId="0" borderId="0" xfId="1" applyFont="1" applyBorder="1" applyAlignment="1">
      <alignment wrapText="1"/>
    </xf>
    <xf numFmtId="0" fontId="5" fillId="0" borderId="0" xfId="0" applyFont="1" applyBorder="1" applyAlignment="1">
      <alignment wrapText="1"/>
    </xf>
    <xf numFmtId="0" fontId="57" fillId="0" borderId="0" xfId="1" applyFont="1" applyBorder="1" applyAlignment="1">
      <alignment horizontal="center" vertical="center" wrapText="1"/>
    </xf>
    <xf numFmtId="0" fontId="58" fillId="0" borderId="0" xfId="0" applyFont="1" applyAlignment="1">
      <alignment wrapText="1"/>
    </xf>
    <xf numFmtId="0" fontId="56" fillId="0" borderId="1" xfId="1" applyFont="1" applyBorder="1" applyAlignment="1">
      <alignment wrapText="1"/>
    </xf>
    <xf numFmtId="0" fontId="5" fillId="0" borderId="1" xfId="0" applyFont="1" applyBorder="1" applyAlignment="1">
      <alignment wrapText="1"/>
    </xf>
    <xf numFmtId="0" fontId="57" fillId="0" borderId="2" xfId="1" applyFont="1" applyBorder="1" applyAlignment="1">
      <alignment horizontal="center" vertical="center" wrapText="1"/>
    </xf>
    <xf numFmtId="0" fontId="58" fillId="0" borderId="2" xfId="0" applyFont="1" applyBorder="1" applyAlignment="1">
      <alignment wrapText="1"/>
    </xf>
    <xf numFmtId="0" fontId="5" fillId="0" borderId="0" xfId="0" applyFont="1" applyAlignment="1">
      <alignment wrapText="1"/>
    </xf>
    <xf numFmtId="0" fontId="56" fillId="0" borderId="3" xfId="1" applyFont="1" applyBorder="1" applyAlignment="1">
      <alignment wrapText="1"/>
    </xf>
    <xf numFmtId="0" fontId="58" fillId="0" borderId="1" xfId="0" applyFont="1" applyBorder="1" applyAlignment="1">
      <alignment wrapText="1"/>
    </xf>
    <xf numFmtId="0" fontId="55" fillId="11" borderId="0" xfId="1" applyFont="1" applyFill="1" applyAlignment="1">
      <alignment horizontal="left" wrapText="1"/>
    </xf>
    <xf numFmtId="0" fontId="55"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32" xfId="1" applyFont="1" applyBorder="1" applyAlignment="1">
      <alignment vertical="center" wrapText="1"/>
    </xf>
    <xf numFmtId="0" fontId="56" fillId="0" borderId="0" xfId="0" applyFont="1" applyBorder="1" applyAlignment="1">
      <alignment vertical="center" wrapText="1"/>
    </xf>
    <xf numFmtId="0" fontId="55" fillId="0" borderId="32" xfId="0" applyFont="1" applyBorder="1" applyAlignment="1">
      <alignment horizontal="center" vertical="center" wrapText="1"/>
    </xf>
    <xf numFmtId="0" fontId="55" fillId="0" borderId="0" xfId="0" applyFont="1" applyBorder="1" applyAlignment="1">
      <alignment horizontal="center" vertical="center" wrapText="1"/>
    </xf>
    <xf numFmtId="0" fontId="56" fillId="0" borderId="2" xfId="0" applyFont="1" applyBorder="1" applyAlignment="1">
      <alignment vertical="center" wrapText="1"/>
    </xf>
    <xf numFmtId="0" fontId="61" fillId="0" borderId="72" xfId="0" applyFont="1" applyBorder="1" applyAlignment="1">
      <alignment horizontal="center" vertical="center"/>
    </xf>
    <xf numFmtId="0" fontId="55" fillId="0" borderId="43" xfId="0" applyFont="1" applyBorder="1" applyAlignment="1">
      <alignment horizontal="center" vertical="center" wrapText="1"/>
    </xf>
    <xf numFmtId="0" fontId="56" fillId="0" borderId="44" xfId="0" applyFont="1" applyBorder="1" applyAlignment="1">
      <alignment horizontal="center" vertical="center" wrapText="1"/>
    </xf>
    <xf numFmtId="0" fontId="56" fillId="0" borderId="46" xfId="1" applyFont="1" applyBorder="1" applyAlignment="1">
      <alignment vertical="center" wrapText="1"/>
    </xf>
    <xf numFmtId="0" fontId="56" fillId="0" borderId="0" xfId="0" applyFont="1" applyBorder="1"/>
    <xf numFmtId="0" fontId="56" fillId="0" borderId="46" xfId="1" applyFont="1" applyBorder="1" applyAlignment="1">
      <alignment horizontal="left" vertical="center" wrapText="1"/>
    </xf>
    <xf numFmtId="0" fontId="56" fillId="0" borderId="0" xfId="1" applyFont="1" applyBorder="1" applyAlignment="1">
      <alignment horizontal="left" vertical="center" wrapText="1"/>
    </xf>
    <xf numFmtId="0" fontId="55" fillId="0" borderId="46" xfId="0" applyFont="1" applyBorder="1" applyAlignment="1">
      <alignment horizontal="center" vertical="center" wrapText="1"/>
    </xf>
    <xf numFmtId="0" fontId="56" fillId="0" borderId="0" xfId="0" applyFont="1"/>
    <xf numFmtId="0" fontId="56" fillId="0" borderId="32" xfId="1" applyFont="1" applyBorder="1" applyAlignment="1">
      <alignment horizontal="left" vertical="center" wrapText="1"/>
    </xf>
    <xf numFmtId="0" fontId="61" fillId="0" borderId="2" xfId="0" applyFont="1" applyBorder="1" applyAlignment="1">
      <alignment horizontal="center" vertical="center" wrapText="1"/>
    </xf>
    <xf numFmtId="0" fontId="58" fillId="0" borderId="2" xfId="0" applyFont="1" applyBorder="1" applyAlignment="1">
      <alignment horizontal="center" vertical="center" wrapText="1"/>
    </xf>
    <xf numFmtId="0" fontId="56" fillId="0" borderId="1" xfId="1" applyFont="1" applyBorder="1" applyAlignment="1">
      <alignment vertical="center" wrapText="1"/>
    </xf>
    <xf numFmtId="0" fontId="58" fillId="0" borderId="1" xfId="0" applyFont="1" applyBorder="1" applyAlignment="1">
      <alignment vertical="center" wrapText="1"/>
    </xf>
    <xf numFmtId="0" fontId="56" fillId="0" borderId="0" xfId="1" applyFont="1" applyAlignment="1">
      <alignment horizontal="left" vertical="center" wrapText="1"/>
    </xf>
    <xf numFmtId="0" fontId="55" fillId="0" borderId="29" xfId="0" applyFont="1" applyBorder="1" applyAlignment="1">
      <alignment horizontal="center" vertical="center" wrapText="1"/>
    </xf>
    <xf numFmtId="0" fontId="56" fillId="0" borderId="30" xfId="0" applyFont="1" applyBorder="1" applyAlignment="1">
      <alignment horizontal="center" vertical="center" wrapText="1"/>
    </xf>
    <xf numFmtId="0" fontId="55" fillId="0" borderId="2" xfId="0" applyFont="1" applyBorder="1" applyAlignment="1">
      <alignment horizontal="center" vertical="center" wrapText="1"/>
    </xf>
    <xf numFmtId="0" fontId="58" fillId="0" borderId="2" xfId="0" applyFont="1" applyBorder="1" applyAlignment="1">
      <alignment vertical="center" wrapText="1"/>
    </xf>
    <xf numFmtId="0" fontId="58" fillId="0" borderId="0" xfId="0" applyFont="1" applyBorder="1" applyAlignment="1">
      <alignment vertical="center" wrapText="1"/>
    </xf>
    <xf numFmtId="0" fontId="55" fillId="0" borderId="1" xfId="0" applyFont="1" applyBorder="1" applyAlignment="1">
      <alignment horizontal="center" vertical="center" wrapText="1"/>
    </xf>
    <xf numFmtId="0" fontId="56" fillId="0" borderId="0" xfId="1" applyFont="1" applyAlignment="1">
      <alignment vertical="center" wrapText="1"/>
    </xf>
    <xf numFmtId="0" fontId="58" fillId="0" borderId="0" xfId="0" applyFont="1" applyAlignment="1">
      <alignment vertical="center" wrapText="1"/>
    </xf>
    <xf numFmtId="0" fontId="56" fillId="0" borderId="0" xfId="1" applyFont="1" applyBorder="1" applyAlignment="1">
      <alignment vertical="center" wrapText="1"/>
    </xf>
    <xf numFmtId="0" fontId="61"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56" fillId="0" borderId="22" xfId="1" applyFont="1" applyBorder="1" applyAlignment="1">
      <alignment vertical="center" wrapText="1"/>
    </xf>
    <xf numFmtId="0" fontId="55" fillId="0" borderId="23" xfId="0" applyFont="1" applyBorder="1" applyAlignment="1">
      <alignment horizontal="center" vertical="center" wrapText="1"/>
    </xf>
    <xf numFmtId="0" fontId="55" fillId="0" borderId="2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22" xfId="1" applyFont="1" applyBorder="1" applyAlignment="1">
      <alignment horizontal="left" vertical="center" wrapText="1"/>
    </xf>
    <xf numFmtId="0" fontId="58" fillId="0" borderId="0" xfId="1" applyFont="1" applyBorder="1" applyAlignment="1">
      <alignment horizontal="left" vertical="center" wrapText="1"/>
    </xf>
    <xf numFmtId="0" fontId="61" fillId="0" borderId="0" xfId="0" applyFont="1" applyBorder="1" applyAlignment="1">
      <alignment horizontal="center" vertical="center" wrapText="1"/>
    </xf>
    <xf numFmtId="0" fontId="55" fillId="0" borderId="46" xfId="1" applyFont="1" applyFill="1" applyBorder="1" applyAlignment="1">
      <alignment horizontal="center" vertical="center" wrapText="1"/>
    </xf>
    <xf numFmtId="0" fontId="55" fillId="0" borderId="0" xfId="1" applyFont="1" applyFill="1" applyBorder="1" applyAlignment="1">
      <alignment horizontal="center" vertical="center"/>
    </xf>
    <xf numFmtId="0" fontId="58" fillId="0" borderId="14" xfId="0" applyFont="1" applyBorder="1" applyAlignment="1">
      <alignment horizontal="center" vertical="center" wrapText="1"/>
    </xf>
    <xf numFmtId="0" fontId="55" fillId="0" borderId="23" xfId="1" applyFont="1" applyFill="1" applyBorder="1" applyAlignment="1">
      <alignment horizontal="center" vertical="center" wrapText="1"/>
    </xf>
    <xf numFmtId="0" fontId="55" fillId="0" borderId="2" xfId="1" applyFont="1" applyFill="1" applyBorder="1" applyAlignment="1">
      <alignment horizontal="center" vertical="center"/>
    </xf>
    <xf numFmtId="0" fontId="55" fillId="0" borderId="3" xfId="0" applyFont="1" applyBorder="1" applyAlignment="1">
      <alignment horizontal="center" vertical="center" wrapText="1"/>
    </xf>
    <xf numFmtId="0" fontId="58" fillId="0" borderId="7" xfId="0" applyFont="1" applyBorder="1" applyAlignment="1">
      <alignment horizontal="center" vertical="center" wrapText="1"/>
    </xf>
    <xf numFmtId="0" fontId="55" fillId="0" borderId="2" xfId="1" applyFont="1" applyFill="1" applyBorder="1" applyAlignment="1">
      <alignment horizontal="center" vertical="center" wrapText="1"/>
    </xf>
    <xf numFmtId="0" fontId="55" fillId="0" borderId="32" xfId="1" applyFont="1" applyFill="1" applyBorder="1" applyAlignment="1">
      <alignment horizontal="center" vertical="center" wrapText="1"/>
    </xf>
    <xf numFmtId="0" fontId="55" fillId="0" borderId="0" xfId="0" applyFont="1" applyAlignment="1">
      <alignment horizontal="center" vertical="center" wrapText="1"/>
    </xf>
    <xf numFmtId="0" fontId="61" fillId="0" borderId="0" xfId="0" applyFont="1" applyAlignment="1">
      <alignment horizontal="center" vertical="center" wrapText="1"/>
    </xf>
    <xf numFmtId="0" fontId="41" fillId="0" borderId="72" xfId="0" applyFont="1" applyBorder="1" applyAlignment="1">
      <alignment horizontal="center" vertical="center"/>
    </xf>
    <xf numFmtId="0" fontId="15"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5" fillId="0" borderId="3"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4" xfId="0" applyFont="1" applyBorder="1" applyAlignment="1">
      <alignment horizontal="center" vertical="center" wrapText="1"/>
    </xf>
    <xf numFmtId="0" fontId="14" fillId="0" borderId="0" xfId="0" applyFont="1" applyBorder="1" applyAlignment="1">
      <alignment vertical="center" wrapText="1"/>
    </xf>
    <xf numFmtId="0" fontId="21" fillId="0" borderId="0" xfId="0" applyFont="1" applyBorder="1" applyAlignment="1">
      <alignment vertical="center" wrapText="1"/>
    </xf>
    <xf numFmtId="0" fontId="14" fillId="0" borderId="32" xfId="1" applyFont="1" applyBorder="1" applyAlignment="1">
      <alignment horizontal="left" vertical="center" wrapText="1"/>
    </xf>
    <xf numFmtId="0" fontId="14" fillId="0" borderId="0" xfId="1" applyFont="1" applyBorder="1" applyAlignment="1">
      <alignment horizontal="left" vertical="center" wrapText="1"/>
    </xf>
    <xf numFmtId="0" fontId="14" fillId="0" borderId="0" xfId="0" applyFont="1"/>
    <xf numFmtId="0" fontId="15" fillId="0" borderId="46" xfId="0" applyFont="1" applyBorder="1" applyAlignment="1">
      <alignment horizontal="center" vertical="center" wrapText="1"/>
    </xf>
    <xf numFmtId="0" fontId="15"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15" fillId="0" borderId="46" xfId="1" applyFont="1" applyBorder="1" applyAlignment="1">
      <alignment horizontal="center" vertical="center" wrapText="1"/>
    </xf>
    <xf numFmtId="0" fontId="15" fillId="0" borderId="0" xfId="1" applyFont="1" applyBorder="1" applyAlignment="1">
      <alignment horizontal="center" vertical="center"/>
    </xf>
    <xf numFmtId="0" fontId="14" fillId="0" borderId="46" xfId="1" applyFont="1" applyBorder="1" applyAlignment="1">
      <alignment vertical="center" wrapText="1"/>
    </xf>
    <xf numFmtId="0" fontId="14" fillId="0" borderId="0" xfId="0" applyFont="1" applyBorder="1"/>
    <xf numFmtId="0" fontId="14" fillId="0" borderId="46" xfId="1" applyFont="1" applyBorder="1" applyAlignment="1">
      <alignment horizontal="left" vertical="center" wrapText="1"/>
    </xf>
    <xf numFmtId="0" fontId="15" fillId="0" borderId="32" xfId="1" applyFont="1" applyBorder="1" applyAlignment="1">
      <alignment horizontal="center" vertical="center" wrapText="1"/>
    </xf>
    <xf numFmtId="0" fontId="14" fillId="0" borderId="32" xfId="1" applyFont="1" applyBorder="1" applyAlignment="1">
      <alignment vertical="center" wrapText="1"/>
    </xf>
    <xf numFmtId="0" fontId="15" fillId="0" borderId="32" xfId="0" applyFont="1" applyBorder="1" applyAlignment="1">
      <alignment horizontal="center" vertical="center" wrapText="1"/>
    </xf>
    <xf numFmtId="0" fontId="15" fillId="0" borderId="20" xfId="0" applyFont="1" applyBorder="1" applyAlignment="1">
      <alignment horizontal="center" vertical="center" wrapText="1"/>
    </xf>
    <xf numFmtId="0" fontId="21" fillId="0" borderId="23" xfId="0" applyFont="1" applyBorder="1" applyAlignment="1">
      <alignment horizontal="center" vertical="center" wrapText="1"/>
    </xf>
    <xf numFmtId="0" fontId="15" fillId="0" borderId="23" xfId="0" applyFont="1" applyBorder="1" applyAlignment="1">
      <alignment horizontal="center" vertical="center" wrapText="1"/>
    </xf>
    <xf numFmtId="0" fontId="41" fillId="0" borderId="2" xfId="0" applyFont="1" applyBorder="1" applyAlignment="1">
      <alignment horizontal="center" vertical="center" wrapText="1"/>
    </xf>
    <xf numFmtId="0" fontId="14" fillId="0" borderId="23" xfId="1" applyFont="1" applyBorder="1" applyAlignment="1">
      <alignment horizontal="center" vertical="center"/>
    </xf>
    <xf numFmtId="0" fontId="14" fillId="0" borderId="2" xfId="1" applyFont="1" applyBorder="1" applyAlignment="1">
      <alignment horizontal="center" vertical="center"/>
    </xf>
    <xf numFmtId="0" fontId="14" fillId="0" borderId="22" xfId="1" applyFont="1" applyBorder="1" applyAlignment="1">
      <alignment vertical="center" wrapText="1"/>
    </xf>
    <xf numFmtId="0" fontId="15" fillId="0" borderId="2" xfId="0" applyFont="1" applyBorder="1" applyAlignment="1">
      <alignment horizontal="center" vertical="center" wrapText="1"/>
    </xf>
    <xf numFmtId="0" fontId="21" fillId="0" borderId="2" xfId="0" applyFont="1" applyBorder="1" applyAlignment="1">
      <alignment vertical="center" wrapText="1"/>
    </xf>
    <xf numFmtId="0" fontId="21" fillId="0" borderId="7" xfId="0" applyFont="1" applyBorder="1" applyAlignment="1">
      <alignment horizontal="center" vertical="center" wrapText="1"/>
    </xf>
    <xf numFmtId="0" fontId="14" fillId="0" borderId="2" xfId="0" applyFont="1" applyBorder="1" applyAlignment="1">
      <alignment vertical="center" wrapText="1"/>
    </xf>
    <xf numFmtId="0" fontId="15" fillId="0" borderId="2" xfId="1" applyFont="1" applyBorder="1" applyAlignment="1">
      <alignment horizontal="center" vertical="center" wrapText="1"/>
    </xf>
    <xf numFmtId="0" fontId="15" fillId="0" borderId="2" xfId="1" applyFont="1" applyBorder="1" applyAlignment="1">
      <alignment horizontal="center" vertical="center"/>
    </xf>
    <xf numFmtId="0" fontId="14" fillId="0" borderId="0" xfId="1" applyFont="1" applyBorder="1" applyAlignment="1">
      <alignment vertical="center" wrapText="1"/>
    </xf>
    <xf numFmtId="0" fontId="14" fillId="0" borderId="0" xfId="1" applyFont="1" applyAlignment="1">
      <alignment vertical="center" wrapText="1"/>
    </xf>
    <xf numFmtId="0" fontId="21" fillId="0" borderId="0" xfId="0" applyFont="1" applyAlignment="1">
      <alignment vertical="center" wrapText="1"/>
    </xf>
    <xf numFmtId="0" fontId="14" fillId="0" borderId="1" xfId="1" applyFont="1" applyBorder="1" applyAlignment="1">
      <alignment vertical="center" wrapText="1"/>
    </xf>
    <xf numFmtId="0" fontId="21" fillId="0" borderId="1" xfId="0" applyFont="1" applyBorder="1" applyAlignment="1">
      <alignment vertical="center" wrapText="1"/>
    </xf>
    <xf numFmtId="0" fontId="15" fillId="0" borderId="0" xfId="0" applyFont="1" applyAlignment="1">
      <alignment horizontal="center" vertical="center" wrapText="1"/>
    </xf>
    <xf numFmtId="0" fontId="41" fillId="0" borderId="0" xfId="0" applyFont="1" applyAlignment="1">
      <alignment horizontal="center" vertical="center" wrapText="1"/>
    </xf>
    <xf numFmtId="0" fontId="55" fillId="0" borderId="38" xfId="0" applyFont="1" applyBorder="1" applyAlignment="1">
      <alignment horizontal="center" vertical="center" wrapText="1"/>
    </xf>
    <xf numFmtId="0" fontId="56" fillId="0" borderId="37"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51" xfId="0" applyFont="1" applyBorder="1" applyAlignment="1">
      <alignment horizontal="center" vertical="center" wrapText="1"/>
    </xf>
    <xf numFmtId="0" fontId="56" fillId="0" borderId="52" xfId="0" applyFont="1" applyBorder="1" applyAlignment="1">
      <alignment horizontal="center" vertical="center" wrapText="1"/>
    </xf>
    <xf numFmtId="0" fontId="55" fillId="0" borderId="52" xfId="1" applyFont="1" applyBorder="1" applyAlignment="1">
      <alignment horizontal="center" vertical="center" wrapText="1"/>
    </xf>
    <xf numFmtId="0" fontId="55" fillId="0" borderId="2" xfId="1" applyFont="1" applyBorder="1" applyAlignment="1">
      <alignment horizontal="center" vertical="center" wrapText="1"/>
    </xf>
    <xf numFmtId="0" fontId="61" fillId="0" borderId="2" xfId="0" applyFont="1" applyBorder="1" applyAlignment="1">
      <alignment vertical="center" wrapText="1"/>
    </xf>
    <xf numFmtId="0" fontId="55" fillId="0" borderId="37" xfId="1" applyFont="1" applyBorder="1" applyAlignment="1">
      <alignment horizontal="center" vertical="center" wrapText="1"/>
    </xf>
    <xf numFmtId="0" fontId="55" fillId="0" borderId="23" xfId="1" applyFont="1" applyBorder="1" applyAlignment="1">
      <alignment horizontal="center" vertical="center" wrapText="1"/>
    </xf>
    <xf numFmtId="0" fontId="15" fillId="0" borderId="38" xfId="0" applyFont="1" applyBorder="1" applyAlignment="1">
      <alignment horizontal="center" vertical="center" wrapText="1"/>
    </xf>
    <xf numFmtId="0" fontId="14" fillId="0" borderId="37"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5" fillId="0" borderId="54" xfId="1" applyFont="1" applyBorder="1" applyAlignment="1">
      <alignment horizontal="center" vertical="center" wrapText="1"/>
    </xf>
    <xf numFmtId="0" fontId="15" fillId="0" borderId="55" xfId="1" applyFont="1" applyBorder="1" applyAlignment="1">
      <alignment horizontal="center" vertical="center"/>
    </xf>
    <xf numFmtId="0" fontId="15" fillId="0" borderId="40" xfId="1" applyFont="1" applyBorder="1" applyAlignment="1">
      <alignment horizontal="center" vertical="center" wrapText="1"/>
    </xf>
    <xf numFmtId="0" fontId="15" fillId="0" borderId="41" xfId="1" applyFont="1" applyBorder="1" applyAlignment="1">
      <alignment horizontal="center" vertical="center"/>
    </xf>
    <xf numFmtId="0" fontId="21" fillId="0" borderId="2" xfId="0" applyFont="1" applyBorder="1" applyAlignment="1">
      <alignment horizontal="center" vertical="center" wrapText="1"/>
    </xf>
    <xf numFmtId="0" fontId="15" fillId="0" borderId="16" xfId="1" applyFont="1" applyBorder="1" applyAlignment="1">
      <alignment horizontal="center" vertical="center" wrapText="1"/>
    </xf>
    <xf numFmtId="0" fontId="15" fillId="0" borderId="17" xfId="1" applyFont="1" applyBorder="1" applyAlignment="1">
      <alignment horizontal="center" vertical="center"/>
    </xf>
    <xf numFmtId="0" fontId="15" fillId="0" borderId="2" xfId="0" applyFont="1" applyBorder="1" applyAlignment="1">
      <alignment horizontal="center" vertical="center"/>
    </xf>
    <xf numFmtId="0" fontId="47" fillId="0" borderId="72" xfId="0" applyFont="1" applyBorder="1" applyAlignment="1">
      <alignment horizontal="center" vertical="center"/>
    </xf>
    <xf numFmtId="0" fontId="21" fillId="0" borderId="5" xfId="0" applyFont="1" applyBorder="1" applyAlignment="1">
      <alignment horizontal="center" vertical="center" wrapText="1"/>
    </xf>
    <xf numFmtId="2" fontId="15" fillId="0" borderId="1" xfId="0" applyNumberFormat="1" applyFont="1" applyBorder="1" applyAlignment="1">
      <alignment horizontal="center" vertical="center" wrapText="1"/>
    </xf>
  </cellXfs>
  <cellStyles count="8">
    <cellStyle name="Comma" xfId="3" builtinId="3"/>
    <cellStyle name="Comma [0]" xfId="7" builtinId="6"/>
    <cellStyle name="Normal" xfId="0" builtinId="0"/>
    <cellStyle name="Normal 2" xfId="1"/>
    <cellStyle name="Normal 2 2" xfId="6"/>
    <cellStyle name="Normal 3" xfId="2"/>
    <cellStyle name="Normal 4" xfId="5"/>
    <cellStyle name="Percent" xfId="4" builtinId="5"/>
  </cellStyles>
  <dxfs count="0"/>
  <tableStyles count="0" defaultTableStyle="TableStyleMedium9"/>
  <colors>
    <mruColors>
      <color rgb="FFFA9890"/>
      <color rgb="FFF8D0F9"/>
      <color rgb="FFF7483B"/>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B1:K19"/>
  <sheetViews>
    <sheetView showGridLines="0" tabSelected="1" zoomScale="90" zoomScaleNormal="90" workbookViewId="0">
      <selection activeCell="O7" sqref="O7"/>
    </sheetView>
  </sheetViews>
  <sheetFormatPr defaultRowHeight="13.5" x14ac:dyDescent="0.15"/>
  <cols>
    <col min="1" max="1" width="2.875" customWidth="1"/>
    <col min="2" max="2" width="4.375" customWidth="1"/>
    <col min="3" max="11" width="12.625" customWidth="1"/>
  </cols>
  <sheetData>
    <row r="1" spans="2:11" ht="107.25" customHeight="1" x14ac:dyDescent="0.35">
      <c r="C1" s="912" t="s">
        <v>512</v>
      </c>
      <c r="D1" s="913"/>
      <c r="E1" s="913"/>
      <c r="F1" s="913"/>
      <c r="G1" s="913"/>
      <c r="H1" s="913"/>
      <c r="I1" s="913"/>
      <c r="J1" s="913"/>
      <c r="K1" s="913"/>
    </row>
    <row r="2" spans="2:11" ht="50.25" customHeight="1" x14ac:dyDescent="0.15">
      <c r="C2" s="924" t="s">
        <v>554</v>
      </c>
      <c r="D2" s="924"/>
      <c r="E2" s="924"/>
      <c r="F2" s="924"/>
      <c r="G2" s="924"/>
      <c r="H2" s="924"/>
      <c r="I2" s="924"/>
      <c r="J2" s="924"/>
      <c r="K2" s="924"/>
    </row>
    <row r="3" spans="2:11" ht="25.5" customHeight="1" thickBot="1" x14ac:dyDescent="0.2">
      <c r="B3" s="437"/>
      <c r="C3" s="438" t="s">
        <v>413</v>
      </c>
      <c r="D3" s="437"/>
      <c r="E3" s="437"/>
      <c r="F3" s="437"/>
      <c r="G3" s="437"/>
      <c r="H3" s="437"/>
      <c r="I3" s="437"/>
      <c r="J3" s="437"/>
      <c r="K3" s="437"/>
    </row>
    <row r="4" spans="2:11" ht="18.75" customHeight="1" x14ac:dyDescent="0.15">
      <c r="B4" s="437"/>
      <c r="C4" s="914" t="s">
        <v>510</v>
      </c>
      <c r="D4" s="915"/>
      <c r="E4" s="915"/>
      <c r="F4" s="915"/>
      <c r="G4" s="915"/>
      <c r="H4" s="915"/>
      <c r="I4" s="915"/>
      <c r="J4" s="915"/>
      <c r="K4" s="916"/>
    </row>
    <row r="5" spans="2:11" ht="18.75" customHeight="1" x14ac:dyDescent="0.15">
      <c r="B5" s="437"/>
      <c r="C5" s="917"/>
      <c r="D5" s="918"/>
      <c r="E5" s="918"/>
      <c r="F5" s="918"/>
      <c r="G5" s="918"/>
      <c r="H5" s="918"/>
      <c r="I5" s="918"/>
      <c r="J5" s="918"/>
      <c r="K5" s="919"/>
    </row>
    <row r="6" spans="2:11" ht="18.75" customHeight="1" x14ac:dyDescent="0.15">
      <c r="B6" s="437"/>
      <c r="C6" s="917"/>
      <c r="D6" s="918"/>
      <c r="E6" s="918"/>
      <c r="F6" s="918"/>
      <c r="G6" s="918"/>
      <c r="H6" s="918"/>
      <c r="I6" s="918"/>
      <c r="J6" s="918"/>
      <c r="K6" s="919"/>
    </row>
    <row r="7" spans="2:11" ht="18.75" customHeight="1" thickBot="1" x14ac:dyDescent="0.2">
      <c r="B7" s="437"/>
      <c r="C7" s="920"/>
      <c r="D7" s="921"/>
      <c r="E7" s="921"/>
      <c r="F7" s="921"/>
      <c r="G7" s="921"/>
      <c r="H7" s="921"/>
      <c r="I7" s="921"/>
      <c r="J7" s="921"/>
      <c r="K7" s="922"/>
    </row>
    <row r="8" spans="2:11" ht="25.5" customHeight="1" x14ac:dyDescent="0.15">
      <c r="B8" s="437"/>
      <c r="C8" s="438" t="s">
        <v>414</v>
      </c>
      <c r="D8" s="439"/>
      <c r="E8" s="439"/>
      <c r="F8" s="439"/>
      <c r="G8" s="439"/>
      <c r="H8" s="439"/>
      <c r="I8" s="439"/>
      <c r="J8" s="439"/>
      <c r="K8" s="439"/>
    </row>
    <row r="9" spans="2:11" ht="34.5" customHeight="1" x14ac:dyDescent="0.15">
      <c r="B9" s="440" t="s">
        <v>412</v>
      </c>
      <c r="C9" s="923" t="s">
        <v>415</v>
      </c>
      <c r="D9" s="923"/>
      <c r="E9" s="923"/>
      <c r="F9" s="923"/>
      <c r="G9" s="923"/>
      <c r="H9" s="923"/>
      <c r="I9" s="923"/>
      <c r="J9" s="923"/>
      <c r="K9" s="923"/>
    </row>
    <row r="10" spans="2:11" ht="51.75" customHeight="1" x14ac:dyDescent="0.15">
      <c r="B10" s="440" t="s">
        <v>412</v>
      </c>
      <c r="C10" s="923" t="s">
        <v>416</v>
      </c>
      <c r="D10" s="923"/>
      <c r="E10" s="923"/>
      <c r="F10" s="923"/>
      <c r="G10" s="923"/>
      <c r="H10" s="923"/>
      <c r="I10" s="923"/>
      <c r="J10" s="923"/>
      <c r="K10" s="923"/>
    </row>
    <row r="11" spans="2:11" ht="60" customHeight="1" x14ac:dyDescent="0.15">
      <c r="B11" s="440" t="s">
        <v>412</v>
      </c>
      <c r="C11" s="923" t="s">
        <v>553</v>
      </c>
      <c r="D11" s="923"/>
      <c r="E11" s="923"/>
      <c r="F11" s="923"/>
      <c r="G11" s="923"/>
      <c r="H11" s="923"/>
      <c r="I11" s="923"/>
      <c r="J11" s="923"/>
      <c r="K11" s="923"/>
    </row>
    <row r="12" spans="2:11" ht="25.5" customHeight="1" x14ac:dyDescent="0.15">
      <c r="B12" s="437"/>
      <c r="C12" s="438" t="s">
        <v>417</v>
      </c>
      <c r="D12" s="437"/>
      <c r="E12" s="437"/>
      <c r="F12" s="437"/>
      <c r="G12" s="437"/>
      <c r="H12" s="437"/>
      <c r="I12" s="437"/>
      <c r="J12" s="437"/>
      <c r="K12" s="437"/>
    </row>
    <row r="13" spans="2:11" ht="21" customHeight="1" x14ac:dyDescent="0.15">
      <c r="B13" s="440" t="s">
        <v>412</v>
      </c>
      <c r="C13" s="923" t="s">
        <v>418</v>
      </c>
      <c r="D13" s="923"/>
      <c r="E13" s="923"/>
      <c r="F13" s="923"/>
      <c r="G13" s="923"/>
      <c r="H13" s="923"/>
      <c r="I13" s="923"/>
      <c r="J13" s="923"/>
      <c r="K13" s="923"/>
    </row>
    <row r="14" spans="2:11" ht="21" customHeight="1" x14ac:dyDescent="0.15">
      <c r="B14" s="440" t="s">
        <v>412</v>
      </c>
      <c r="C14" s="923" t="s">
        <v>419</v>
      </c>
      <c r="D14" s="923"/>
      <c r="E14" s="923"/>
      <c r="F14" s="923"/>
      <c r="G14" s="923"/>
      <c r="H14" s="923"/>
      <c r="I14" s="923"/>
      <c r="J14" s="923"/>
      <c r="K14" s="923"/>
    </row>
    <row r="15" spans="2:11" ht="21" customHeight="1" x14ac:dyDescent="0.15">
      <c r="B15" s="440" t="s">
        <v>412</v>
      </c>
      <c r="C15" s="911" t="s">
        <v>420</v>
      </c>
      <c r="D15" s="911"/>
      <c r="E15" s="911"/>
      <c r="F15" s="911"/>
      <c r="G15" s="911"/>
      <c r="H15" s="911"/>
      <c r="I15" s="911"/>
      <c r="J15" s="911"/>
      <c r="K15" s="911"/>
    </row>
    <row r="16" spans="2:11" ht="21" customHeight="1" x14ac:dyDescent="0.15">
      <c r="B16" s="440" t="s">
        <v>412</v>
      </c>
      <c r="C16" s="911" t="s">
        <v>421</v>
      </c>
      <c r="D16" s="911"/>
      <c r="E16" s="911"/>
      <c r="F16" s="911"/>
      <c r="G16" s="911"/>
      <c r="H16" s="911"/>
      <c r="I16" s="911"/>
      <c r="J16" s="911"/>
      <c r="K16" s="911"/>
    </row>
    <row r="17" spans="2:11" ht="21" customHeight="1" x14ac:dyDescent="0.15">
      <c r="B17" s="440" t="s">
        <v>412</v>
      </c>
      <c r="C17" s="911" t="s">
        <v>423</v>
      </c>
      <c r="D17" s="911"/>
      <c r="E17" s="911"/>
      <c r="F17" s="911"/>
      <c r="G17" s="911"/>
      <c r="H17" s="911"/>
      <c r="I17" s="911"/>
      <c r="J17" s="911"/>
      <c r="K17" s="911"/>
    </row>
    <row r="18" spans="2:11" ht="21" customHeight="1" x14ac:dyDescent="0.15">
      <c r="B18" s="440" t="s">
        <v>412</v>
      </c>
      <c r="C18" s="911" t="s">
        <v>424</v>
      </c>
      <c r="D18" s="911"/>
      <c r="E18" s="911"/>
      <c r="F18" s="911"/>
      <c r="G18" s="911"/>
      <c r="H18" s="911"/>
      <c r="I18" s="911"/>
      <c r="J18" s="911"/>
      <c r="K18" s="911"/>
    </row>
    <row r="19" spans="2:11" ht="21" customHeight="1" x14ac:dyDescent="0.15">
      <c r="B19" s="440" t="s">
        <v>412</v>
      </c>
      <c r="C19" s="437" t="s">
        <v>422</v>
      </c>
      <c r="D19" s="437"/>
      <c r="E19" s="437"/>
      <c r="F19" s="437"/>
      <c r="G19" s="437"/>
      <c r="H19" s="437"/>
      <c r="I19" s="437"/>
      <c r="J19" s="437"/>
      <c r="K19" s="437"/>
    </row>
  </sheetData>
  <mergeCells count="12">
    <mergeCell ref="C15:K15"/>
    <mergeCell ref="C16:K16"/>
    <mergeCell ref="C17:K17"/>
    <mergeCell ref="C18:K18"/>
    <mergeCell ref="C1:K1"/>
    <mergeCell ref="C4:K7"/>
    <mergeCell ref="C9:K9"/>
    <mergeCell ref="C10:K10"/>
    <mergeCell ref="C11:K11"/>
    <mergeCell ref="C13:K13"/>
    <mergeCell ref="C14:K14"/>
    <mergeCell ref="C2:K2"/>
  </mergeCells>
  <phoneticPr fontId="27"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enableFormatConditionsCalculation="0"/>
  <dimension ref="A1:R305"/>
  <sheetViews>
    <sheetView showGridLines="0" zoomScale="90" zoomScaleNormal="90" zoomScalePageLayoutView="60" workbookViewId="0">
      <selection activeCell="E292" sqref="E292"/>
    </sheetView>
  </sheetViews>
  <sheetFormatPr defaultColWidth="9.125" defaultRowHeight="15.75" outlineLevelRow="1" x14ac:dyDescent="0.15"/>
  <cols>
    <col min="1" max="1" width="28.25" style="223" customWidth="1"/>
    <col min="2" max="2" width="21.875" style="223" customWidth="1"/>
    <col min="3" max="3" width="45.75" style="223" customWidth="1"/>
    <col min="4" max="4" width="26.25" style="223" customWidth="1"/>
    <col min="5" max="5" width="28.375" style="223" customWidth="1"/>
    <col min="6" max="6" width="14.375" style="223" customWidth="1"/>
    <col min="7" max="7" width="19.75" style="223" customWidth="1"/>
    <col min="8" max="8" width="23.75" style="223" customWidth="1"/>
    <col min="9" max="9" width="17.25" style="223" customWidth="1"/>
    <col min="10" max="10" width="15.125" style="223" customWidth="1"/>
    <col min="11" max="11" width="14.125" style="223" customWidth="1"/>
    <col min="12" max="12" width="14.75" style="223" customWidth="1"/>
    <col min="13" max="13" width="37.75" style="223" customWidth="1"/>
    <col min="14" max="14" width="28.875" style="223" customWidth="1"/>
    <col min="15" max="15" width="19.125" style="223" customWidth="1"/>
    <col min="16" max="16" width="25.875" style="223" customWidth="1"/>
    <col min="17" max="17" width="23.125" style="223" customWidth="1"/>
    <col min="18" max="16384" width="9.125" style="223"/>
  </cols>
  <sheetData>
    <row r="1" spans="1:17" ht="25.5" customHeight="1" x14ac:dyDescent="0.15">
      <c r="A1" s="338" t="s">
        <v>3</v>
      </c>
    </row>
    <row r="2" spans="1:17" ht="38.25" hidden="1" customHeight="1" outlineLevel="1" x14ac:dyDescent="0.15">
      <c r="A2" s="1042" t="s">
        <v>27</v>
      </c>
      <c r="B2" s="1080"/>
      <c r="C2" s="1080"/>
      <c r="D2" s="1080"/>
      <c r="E2" s="1080"/>
      <c r="F2" s="1080"/>
      <c r="G2" s="1080"/>
      <c r="H2" s="1080"/>
      <c r="I2" s="1080"/>
      <c r="J2" s="1080"/>
      <c r="K2" s="1080"/>
      <c r="L2" s="1080"/>
      <c r="M2" s="1080"/>
      <c r="N2" s="1080"/>
      <c r="O2" s="1080"/>
      <c r="P2" s="1024"/>
      <c r="Q2" s="1024"/>
    </row>
    <row r="3" spans="1:17" ht="78.75" hidden="1" customHeight="1" outlineLevel="1" x14ac:dyDescent="0.15">
      <c r="A3" s="224" t="s">
        <v>398</v>
      </c>
      <c r="B3" s="224" t="s">
        <v>399</v>
      </c>
      <c r="C3" s="240" t="s">
        <v>295</v>
      </c>
      <c r="D3" s="240" t="s">
        <v>296</v>
      </c>
      <c r="E3" s="240" t="s">
        <v>297</v>
      </c>
      <c r="F3" s="240" t="s">
        <v>298</v>
      </c>
      <c r="G3" s="224" t="s">
        <v>255</v>
      </c>
      <c r="H3" s="224" t="s">
        <v>156</v>
      </c>
      <c r="I3" s="224" t="s">
        <v>218</v>
      </c>
      <c r="J3" s="225" t="s">
        <v>217</v>
      </c>
      <c r="K3" s="224" t="s">
        <v>94</v>
      </c>
      <c r="L3" s="224" t="s">
        <v>95</v>
      </c>
      <c r="M3" s="224" t="s">
        <v>98</v>
      </c>
      <c r="N3" s="224" t="s">
        <v>99</v>
      </c>
      <c r="O3" s="224" t="s">
        <v>100</v>
      </c>
      <c r="P3" s="226" t="s">
        <v>101</v>
      </c>
      <c r="Q3" s="159"/>
    </row>
    <row r="4" spans="1:17" ht="119.25" hidden="1" customHeight="1" outlineLevel="1" x14ac:dyDescent="0.15">
      <c r="A4" s="68"/>
      <c r="B4" s="68"/>
      <c r="C4" s="68"/>
      <c r="D4" s="68"/>
      <c r="E4" s="68"/>
      <c r="F4" s="68"/>
      <c r="G4" s="46"/>
      <c r="H4" s="262" t="s">
        <v>92</v>
      </c>
      <c r="I4" s="46" t="s">
        <v>404</v>
      </c>
      <c r="J4" s="262" t="s">
        <v>93</v>
      </c>
      <c r="K4" s="262" t="s">
        <v>96</v>
      </c>
      <c r="L4" s="262" t="s">
        <v>97</v>
      </c>
      <c r="M4" s="262" t="s">
        <v>405</v>
      </c>
      <c r="N4" s="262" t="s">
        <v>405</v>
      </c>
      <c r="O4" s="262" t="s">
        <v>405</v>
      </c>
      <c r="P4" s="251" t="s">
        <v>405</v>
      </c>
    </row>
    <row r="5" spans="1:17" hidden="1" outlineLevel="1" x14ac:dyDescent="0.15">
      <c r="A5" s="199"/>
      <c r="B5" s="200"/>
      <c r="C5" s="163" t="s">
        <v>380</v>
      </c>
      <c r="D5" s="164" t="s">
        <v>381</v>
      </c>
      <c r="E5" s="164" t="s">
        <v>382</v>
      </c>
      <c r="F5" s="164" t="s">
        <v>388</v>
      </c>
      <c r="G5" s="200" t="s">
        <v>391</v>
      </c>
      <c r="H5" s="163" t="s">
        <v>385</v>
      </c>
      <c r="I5" s="164" t="s">
        <v>386</v>
      </c>
      <c r="J5" s="165" t="s">
        <v>378</v>
      </c>
      <c r="K5" s="164" t="s">
        <v>379</v>
      </c>
      <c r="L5" s="164" t="s">
        <v>375</v>
      </c>
      <c r="M5" s="164" t="s">
        <v>226</v>
      </c>
      <c r="N5" s="252" t="s">
        <v>299</v>
      </c>
      <c r="O5" s="340" t="s">
        <v>300</v>
      </c>
      <c r="P5" s="166" t="s">
        <v>301</v>
      </c>
    </row>
    <row r="6" spans="1:17" ht="31.5" hidden="1" outlineLevel="1" x14ac:dyDescent="0.15">
      <c r="A6" s="361" t="s">
        <v>324</v>
      </c>
      <c r="B6" s="236" t="s">
        <v>406</v>
      </c>
      <c r="C6" s="61">
        <v>7303.19</v>
      </c>
      <c r="D6" s="61">
        <v>1490.01</v>
      </c>
      <c r="E6" s="61">
        <v>4001.54</v>
      </c>
      <c r="F6" s="61">
        <v>2735.88</v>
      </c>
      <c r="G6" s="62">
        <f>SUM(C6:F6)</f>
        <v>15530.619999999999</v>
      </c>
      <c r="H6" s="230">
        <f>'燃料参数Fuel EF'!B3</f>
        <v>26.37</v>
      </c>
      <c r="I6" s="157">
        <f>'燃料参数Fuel EF'!C3</f>
        <v>98</v>
      </c>
      <c r="J6" s="231">
        <f>'燃料参数Fuel EF'!D3</f>
        <v>20908</v>
      </c>
      <c r="K6" s="230">
        <f>'燃料参数Fuel EF'!E3</f>
        <v>1E-3</v>
      </c>
      <c r="L6" s="230">
        <f>'燃料参数Fuel EF'!F3</f>
        <v>1.5E-3</v>
      </c>
      <c r="M6" s="233">
        <f>G6*J6*H6*I6*44/12/100/100</f>
        <v>307686839.58518356</v>
      </c>
      <c r="N6" s="233">
        <f>G6*J6*K6/100</f>
        <v>3247.1420295999997</v>
      </c>
      <c r="O6" s="233">
        <f>G6*J6*L6/100</f>
        <v>4870.7130443999995</v>
      </c>
      <c r="P6" s="313">
        <f>M6+N6*25+O6*298</f>
        <v>309219490.62315476</v>
      </c>
    </row>
    <row r="7" spans="1:17" ht="31.5" hidden="1" outlineLevel="1" x14ac:dyDescent="0.15">
      <c r="A7" s="235" t="s">
        <v>325</v>
      </c>
      <c r="B7" s="229" t="s">
        <v>406</v>
      </c>
      <c r="C7" s="61"/>
      <c r="D7" s="61"/>
      <c r="E7" s="61"/>
      <c r="F7" s="61"/>
      <c r="G7" s="62">
        <f t="shared" ref="G7:G22" si="0">SUM(C7:F7)</f>
        <v>0</v>
      </c>
      <c r="H7" s="230">
        <f>'燃料参数Fuel EF'!B4</f>
        <v>25.41</v>
      </c>
      <c r="I7" s="157">
        <f>'燃料参数Fuel EF'!C4</f>
        <v>98</v>
      </c>
      <c r="J7" s="231">
        <f>'燃料参数Fuel EF'!D4</f>
        <v>26344</v>
      </c>
      <c r="K7" s="230">
        <f>'燃料参数Fuel EF'!E4</f>
        <v>1E-3</v>
      </c>
      <c r="L7" s="230">
        <f>'燃料参数Fuel EF'!F4</f>
        <v>1.5E-3</v>
      </c>
      <c r="M7" s="233">
        <f>G7*J7*H7*I7*44/12/100/100</f>
        <v>0</v>
      </c>
      <c r="N7" s="233">
        <f t="shared" ref="N7:N21" si="1">G7*J7*K7/100</f>
        <v>0</v>
      </c>
      <c r="O7" s="233">
        <f t="shared" ref="O7:O21" si="2">G7*J7*L7/100</f>
        <v>0</v>
      </c>
      <c r="P7" s="234">
        <f t="shared" ref="P7:P22" si="3">M7+N7*25+O7*298</f>
        <v>0</v>
      </c>
    </row>
    <row r="8" spans="1:17" ht="31.5" hidden="1" outlineLevel="1" x14ac:dyDescent="0.15">
      <c r="A8" s="235" t="s">
        <v>326</v>
      </c>
      <c r="B8" s="229" t="s">
        <v>406</v>
      </c>
      <c r="C8" s="61"/>
      <c r="D8" s="61"/>
      <c r="E8" s="61">
        <v>19.53</v>
      </c>
      <c r="F8" s="61">
        <v>45.8</v>
      </c>
      <c r="G8" s="62">
        <f t="shared" si="0"/>
        <v>65.33</v>
      </c>
      <c r="H8" s="230">
        <f>'燃料参数Fuel EF'!B5</f>
        <v>25.41</v>
      </c>
      <c r="I8" s="157">
        <f>'燃料参数Fuel EF'!C5</f>
        <v>98</v>
      </c>
      <c r="J8" s="231">
        <f>'燃料参数Fuel EF'!D5</f>
        <v>10454</v>
      </c>
      <c r="K8" s="230">
        <f>'燃料参数Fuel EF'!E5</f>
        <v>1E-3</v>
      </c>
      <c r="L8" s="230">
        <f>'燃料参数Fuel EF'!F5</f>
        <v>1.5E-3</v>
      </c>
      <c r="M8" s="233">
        <f t="shared" ref="M8:M21" si="4">G8*J8*H8*I8*44/12/100/100</f>
        <v>623587.39100811991</v>
      </c>
      <c r="N8" s="233">
        <f t="shared" si="1"/>
        <v>6.8295981999999995</v>
      </c>
      <c r="O8" s="233">
        <f t="shared" si="2"/>
        <v>10.244397300000001</v>
      </c>
      <c r="P8" s="234">
        <f t="shared" si="3"/>
        <v>626810.96135851997</v>
      </c>
    </row>
    <row r="9" spans="1:17" ht="31.5" hidden="1" outlineLevel="1" x14ac:dyDescent="0.15">
      <c r="A9" s="235" t="s">
        <v>327</v>
      </c>
      <c r="B9" s="229" t="s">
        <v>406</v>
      </c>
      <c r="C9" s="61">
        <v>133.75</v>
      </c>
      <c r="D9" s="61"/>
      <c r="E9" s="61"/>
      <c r="F9" s="61"/>
      <c r="G9" s="62">
        <f t="shared" si="0"/>
        <v>133.75</v>
      </c>
      <c r="H9" s="230">
        <f>'燃料参数Fuel EF'!B6</f>
        <v>33.56</v>
      </c>
      <c r="I9" s="157">
        <f>'燃料参数Fuel EF'!C6</f>
        <v>98</v>
      </c>
      <c r="J9" s="231">
        <f>'燃料参数Fuel EF'!D6</f>
        <v>17584</v>
      </c>
      <c r="K9" s="230">
        <f>'燃料参数Fuel EF'!E6</f>
        <v>1E-3</v>
      </c>
      <c r="L9" s="230">
        <f>'燃料参数Fuel EF'!F6</f>
        <v>1.5E-3</v>
      </c>
      <c r="M9" s="233">
        <f t="shared" si="4"/>
        <v>2836161.2828266677</v>
      </c>
      <c r="N9" s="233">
        <f t="shared" si="1"/>
        <v>23.518600000000003</v>
      </c>
      <c r="O9" s="233">
        <f t="shared" si="2"/>
        <v>35.277900000000002</v>
      </c>
      <c r="P9" s="234">
        <f t="shared" si="3"/>
        <v>2847262.0620266674</v>
      </c>
    </row>
    <row r="10" spans="1:17" ht="31.5" hidden="1" outlineLevel="1" x14ac:dyDescent="0.15">
      <c r="A10" s="235" t="s">
        <v>328</v>
      </c>
      <c r="B10" s="229" t="s">
        <v>406</v>
      </c>
      <c r="C10" s="61"/>
      <c r="D10" s="61"/>
      <c r="E10" s="61"/>
      <c r="F10" s="61">
        <v>1.31</v>
      </c>
      <c r="G10" s="62">
        <f t="shared" si="0"/>
        <v>1.31</v>
      </c>
      <c r="H10" s="230">
        <f>'燃料参数Fuel EF'!B7</f>
        <v>29.42</v>
      </c>
      <c r="I10" s="157">
        <f>'燃料参数Fuel EF'!C7</f>
        <v>93</v>
      </c>
      <c r="J10" s="158">
        <f>'燃料参数Fuel EF'!D7</f>
        <v>28435</v>
      </c>
      <c r="K10" s="230">
        <f>'燃料参数Fuel EF'!E7</f>
        <v>1E-3</v>
      </c>
      <c r="L10" s="230">
        <f>'燃料参数Fuel EF'!F7</f>
        <v>1.5E-3</v>
      </c>
      <c r="M10" s="233">
        <f t="shared" si="4"/>
        <v>37369.869016700002</v>
      </c>
      <c r="N10" s="233">
        <f t="shared" si="1"/>
        <v>0.37249850000000001</v>
      </c>
      <c r="O10" s="233">
        <f t="shared" si="2"/>
        <v>0.55874774999999999</v>
      </c>
      <c r="P10" s="234">
        <f t="shared" si="3"/>
        <v>37545.688308700002</v>
      </c>
    </row>
    <row r="11" spans="1:17" ht="31.5" hidden="1" outlineLevel="1" x14ac:dyDescent="0.15">
      <c r="A11" s="235" t="s">
        <v>329</v>
      </c>
      <c r="B11" s="229" t="s">
        <v>323</v>
      </c>
      <c r="C11" s="61"/>
      <c r="D11" s="61">
        <v>0.84</v>
      </c>
      <c r="E11" s="61"/>
      <c r="F11" s="61">
        <v>2.06</v>
      </c>
      <c r="G11" s="62">
        <f t="shared" si="0"/>
        <v>2.9</v>
      </c>
      <c r="H11" s="230">
        <f>'燃料参数Fuel EF'!B8</f>
        <v>13.58</v>
      </c>
      <c r="I11" s="157">
        <f>'燃料参数Fuel EF'!C8</f>
        <v>99</v>
      </c>
      <c r="J11" s="231">
        <f>'燃料参数Fuel EF'!D8</f>
        <v>173535</v>
      </c>
      <c r="K11" s="230">
        <f>'燃料参数Fuel EF'!E8</f>
        <v>1E-3</v>
      </c>
      <c r="L11" s="230">
        <f>'燃料参数Fuel EF'!F8</f>
        <v>1E-4</v>
      </c>
      <c r="M11" s="233">
        <f t="shared" si="4"/>
        <v>248079.83993099999</v>
      </c>
      <c r="N11" s="233">
        <f t="shared" si="1"/>
        <v>5.0325150000000001</v>
      </c>
      <c r="O11" s="233">
        <f t="shared" si="2"/>
        <v>0.50325149999999996</v>
      </c>
      <c r="P11" s="234">
        <f t="shared" si="3"/>
        <v>248355.62175299998</v>
      </c>
    </row>
    <row r="12" spans="1:17" ht="31.5" hidden="1" outlineLevel="1" x14ac:dyDescent="0.15">
      <c r="A12" s="235" t="s">
        <v>330</v>
      </c>
      <c r="B12" s="229" t="s">
        <v>323</v>
      </c>
      <c r="C12" s="61">
        <v>0.89</v>
      </c>
      <c r="D12" s="61"/>
      <c r="E12" s="61"/>
      <c r="F12" s="61">
        <v>19.149999999999999</v>
      </c>
      <c r="G12" s="62">
        <f t="shared" si="0"/>
        <v>20.04</v>
      </c>
      <c r="H12" s="382">
        <f>'燃料参数Fuel EF'!B9</f>
        <v>12.2</v>
      </c>
      <c r="I12" s="157">
        <f>'燃料参数Fuel EF'!C9</f>
        <v>99</v>
      </c>
      <c r="J12" s="231">
        <f>'燃料参数Fuel EF'!D9</f>
        <v>202218</v>
      </c>
      <c r="K12" s="230">
        <f>'燃料参数Fuel EF'!E9</f>
        <v>1E-3</v>
      </c>
      <c r="L12" s="230">
        <f>'燃料参数Fuel EF'!F9</f>
        <v>1E-4</v>
      </c>
      <c r="M12" s="233">
        <f t="shared" si="4"/>
        <v>1794667.4401391998</v>
      </c>
      <c r="N12" s="233">
        <f t="shared" si="1"/>
        <v>40.524487199999996</v>
      </c>
      <c r="O12" s="233">
        <f t="shared" si="2"/>
        <v>4.0524487200000001</v>
      </c>
      <c r="P12" s="234">
        <f t="shared" si="3"/>
        <v>1796888.1820377598</v>
      </c>
    </row>
    <row r="13" spans="1:17" ht="31.5" hidden="1" outlineLevel="1" x14ac:dyDescent="0.15">
      <c r="A13" s="235" t="s">
        <v>331</v>
      </c>
      <c r="B13" s="229" t="s">
        <v>406</v>
      </c>
      <c r="C13" s="61">
        <v>0.87</v>
      </c>
      <c r="D13" s="61"/>
      <c r="E13" s="61"/>
      <c r="F13" s="61"/>
      <c r="G13" s="62">
        <f t="shared" si="0"/>
        <v>0.87</v>
      </c>
      <c r="H13" s="230">
        <f>'燃料参数Fuel EF'!B10</f>
        <v>20.079999999999998</v>
      </c>
      <c r="I13" s="157">
        <f>'燃料参数Fuel EF'!C10</f>
        <v>98</v>
      </c>
      <c r="J13" s="158">
        <f>'燃料参数Fuel EF'!D10</f>
        <v>41816</v>
      </c>
      <c r="K13" s="230">
        <f>'燃料参数Fuel EF'!E10</f>
        <v>3.0000000000000001E-3</v>
      </c>
      <c r="L13" s="230">
        <f>'燃料参数Fuel EF'!F10</f>
        <v>5.9999999999999995E-4</v>
      </c>
      <c r="M13" s="233">
        <f t="shared" si="4"/>
        <v>26249.615983359992</v>
      </c>
      <c r="N13" s="233">
        <f t="shared" si="1"/>
        <v>1.0913975999999999</v>
      </c>
      <c r="O13" s="233">
        <f t="shared" si="2"/>
        <v>0.21827951999999995</v>
      </c>
      <c r="P13" s="234">
        <f t="shared" si="3"/>
        <v>26341.948220319995</v>
      </c>
    </row>
    <row r="14" spans="1:17" ht="31.5" hidden="1" outlineLevel="1" x14ac:dyDescent="0.15">
      <c r="A14" s="235" t="s">
        <v>332</v>
      </c>
      <c r="B14" s="229" t="s">
        <v>406</v>
      </c>
      <c r="C14" s="61"/>
      <c r="D14" s="61"/>
      <c r="E14" s="61"/>
      <c r="F14" s="61"/>
      <c r="G14" s="62">
        <f t="shared" si="0"/>
        <v>0</v>
      </c>
      <c r="H14" s="382">
        <f>'燃料参数Fuel EF'!B11</f>
        <v>18.899999999999999</v>
      </c>
      <c r="I14" s="157">
        <f>'燃料参数Fuel EF'!C11</f>
        <v>98</v>
      </c>
      <c r="J14" s="158">
        <f>'燃料参数Fuel EF'!D11</f>
        <v>43070</v>
      </c>
      <c r="K14" s="230">
        <f>'燃料参数Fuel EF'!E11</f>
        <v>3.0000000000000001E-3</v>
      </c>
      <c r="L14" s="230">
        <f>'燃料参数Fuel EF'!F11</f>
        <v>5.9999999999999995E-4</v>
      </c>
      <c r="M14" s="233">
        <f t="shared" si="4"/>
        <v>0</v>
      </c>
      <c r="N14" s="233">
        <f t="shared" si="1"/>
        <v>0</v>
      </c>
      <c r="O14" s="233">
        <f t="shared" si="2"/>
        <v>0</v>
      </c>
      <c r="P14" s="234">
        <f t="shared" si="3"/>
        <v>0</v>
      </c>
    </row>
    <row r="15" spans="1:17" ht="31.5" hidden="1" outlineLevel="1" x14ac:dyDescent="0.15">
      <c r="A15" s="235" t="s">
        <v>333</v>
      </c>
      <c r="B15" s="229" t="s">
        <v>406</v>
      </c>
      <c r="C15" s="61">
        <v>29.92</v>
      </c>
      <c r="D15" s="61">
        <v>1.26</v>
      </c>
      <c r="E15" s="61"/>
      <c r="F15" s="397">
        <v>3</v>
      </c>
      <c r="G15" s="62">
        <f t="shared" si="0"/>
        <v>34.180000000000007</v>
      </c>
      <c r="H15" s="382">
        <f>'燃料参数Fuel EF'!B12</f>
        <v>20.2</v>
      </c>
      <c r="I15" s="157">
        <f>'燃料参数Fuel EF'!C12</f>
        <v>98</v>
      </c>
      <c r="J15" s="158">
        <f>'燃料参数Fuel EF'!D12</f>
        <v>42652</v>
      </c>
      <c r="K15" s="230">
        <f>'燃料参数Fuel EF'!E12</f>
        <v>3.0000000000000001E-3</v>
      </c>
      <c r="L15" s="230">
        <f>'燃料参数Fuel EF'!F12</f>
        <v>5.9999999999999995E-4</v>
      </c>
      <c r="M15" s="233">
        <f t="shared" si="4"/>
        <v>1058181.9140405336</v>
      </c>
      <c r="N15" s="233">
        <f t="shared" si="1"/>
        <v>43.735360800000009</v>
      </c>
      <c r="O15" s="233">
        <f t="shared" si="2"/>
        <v>8.7470721600000019</v>
      </c>
      <c r="P15" s="234">
        <f t="shared" si="3"/>
        <v>1061881.9255642137</v>
      </c>
    </row>
    <row r="16" spans="1:17" ht="31.5" hidden="1" outlineLevel="1" x14ac:dyDescent="0.15">
      <c r="A16" s="235" t="s">
        <v>334</v>
      </c>
      <c r="B16" s="229" t="s">
        <v>406</v>
      </c>
      <c r="C16" s="61">
        <v>685.85</v>
      </c>
      <c r="D16" s="61">
        <v>0.09</v>
      </c>
      <c r="E16" s="61"/>
      <c r="F16" s="61"/>
      <c r="G16" s="62">
        <f t="shared" si="0"/>
        <v>685.94</v>
      </c>
      <c r="H16" s="382">
        <f>'燃料参数Fuel EF'!B13</f>
        <v>21.1</v>
      </c>
      <c r="I16" s="157">
        <f>'燃料参数Fuel EF'!C13</f>
        <v>98</v>
      </c>
      <c r="J16" s="158">
        <f>'燃料参数Fuel EF'!D13</f>
        <v>41816</v>
      </c>
      <c r="K16" s="230">
        <f>'燃料参数Fuel EF'!E13</f>
        <v>3.0000000000000001E-3</v>
      </c>
      <c r="L16" s="230">
        <f>'燃料参数Fuel EF'!F13</f>
        <v>5.9999999999999995E-4</v>
      </c>
      <c r="M16" s="233">
        <f t="shared" si="4"/>
        <v>21747461.847947739</v>
      </c>
      <c r="N16" s="233">
        <f t="shared" si="1"/>
        <v>860.49801120000006</v>
      </c>
      <c r="O16" s="233">
        <f t="shared" si="2"/>
        <v>172.09960224</v>
      </c>
      <c r="P16" s="234">
        <f t="shared" si="3"/>
        <v>21820259.979695257</v>
      </c>
    </row>
    <row r="17" spans="1:16" ht="31.5" hidden="1" outlineLevel="1" x14ac:dyDescent="0.15">
      <c r="A17" s="235" t="s">
        <v>335</v>
      </c>
      <c r="B17" s="229" t="s">
        <v>406</v>
      </c>
      <c r="C17" s="61"/>
      <c r="D17" s="61"/>
      <c r="E17" s="61"/>
      <c r="F17" s="61"/>
      <c r="G17" s="62">
        <f t="shared" si="0"/>
        <v>0</v>
      </c>
      <c r="H17" s="382">
        <f>'燃料参数Fuel EF'!B14</f>
        <v>17.2</v>
      </c>
      <c r="I17" s="157">
        <f>'燃料参数Fuel EF'!C14</f>
        <v>99</v>
      </c>
      <c r="J17" s="158">
        <f>'燃料参数Fuel EF'!D14</f>
        <v>50179</v>
      </c>
      <c r="K17" s="230">
        <f>'燃料参数Fuel EF'!E14</f>
        <v>1E-3</v>
      </c>
      <c r="L17" s="230">
        <f>'燃料参数Fuel EF'!F14</f>
        <v>1E-4</v>
      </c>
      <c r="M17" s="233">
        <f t="shared" si="4"/>
        <v>0</v>
      </c>
      <c r="N17" s="233">
        <f t="shared" si="1"/>
        <v>0</v>
      </c>
      <c r="O17" s="233">
        <f t="shared" si="2"/>
        <v>0</v>
      </c>
      <c r="P17" s="234">
        <f t="shared" si="3"/>
        <v>0</v>
      </c>
    </row>
    <row r="18" spans="1:16" ht="31.5" hidden="1" outlineLevel="1" x14ac:dyDescent="0.15">
      <c r="A18" s="235" t="s">
        <v>336</v>
      </c>
      <c r="B18" s="229" t="s">
        <v>406</v>
      </c>
      <c r="C18" s="61"/>
      <c r="D18" s="61"/>
      <c r="E18" s="61"/>
      <c r="F18" s="61"/>
      <c r="G18" s="62">
        <f t="shared" si="0"/>
        <v>0</v>
      </c>
      <c r="H18" s="382">
        <f>'燃料参数Fuel EF'!B15</f>
        <v>18.2</v>
      </c>
      <c r="I18" s="157">
        <f>'燃料参数Fuel EF'!C15</f>
        <v>99</v>
      </c>
      <c r="J18" s="158">
        <f>'燃料参数Fuel EF'!D15</f>
        <v>45998</v>
      </c>
      <c r="K18" s="230">
        <f>'燃料参数Fuel EF'!E15</f>
        <v>1E-3</v>
      </c>
      <c r="L18" s="230">
        <f>'燃料参数Fuel EF'!F15</f>
        <v>1E-4</v>
      </c>
      <c r="M18" s="233">
        <f t="shared" si="4"/>
        <v>0</v>
      </c>
      <c r="N18" s="233">
        <f t="shared" si="1"/>
        <v>0</v>
      </c>
      <c r="O18" s="233">
        <f t="shared" si="2"/>
        <v>0</v>
      </c>
      <c r="P18" s="234">
        <f t="shared" si="3"/>
        <v>0</v>
      </c>
    </row>
    <row r="19" spans="1:16" ht="31.5" hidden="1" outlineLevel="1" x14ac:dyDescent="0.15">
      <c r="A19" s="235" t="s">
        <v>337</v>
      </c>
      <c r="B19" s="229" t="s">
        <v>323</v>
      </c>
      <c r="C19" s="61">
        <v>7.92</v>
      </c>
      <c r="D19" s="61"/>
      <c r="E19" s="61"/>
      <c r="F19" s="61"/>
      <c r="G19" s="62">
        <f t="shared" si="0"/>
        <v>7.92</v>
      </c>
      <c r="H19" s="230">
        <f>'燃料参数Fuel EF'!B16</f>
        <v>15.32</v>
      </c>
      <c r="I19" s="157">
        <f>'燃料参数Fuel EF'!C16</f>
        <v>99</v>
      </c>
      <c r="J19" s="158">
        <f>'燃料参数Fuel EF'!D16</f>
        <v>389310</v>
      </c>
      <c r="K19" s="230">
        <f>'燃料参数Fuel EF'!E16</f>
        <v>1E-3</v>
      </c>
      <c r="L19" s="230">
        <f>'燃料参数Fuel EF'!F16</f>
        <v>1E-4</v>
      </c>
      <c r="M19" s="233">
        <f t="shared" si="4"/>
        <v>1714692.0380832001</v>
      </c>
      <c r="N19" s="233">
        <f t="shared" si="1"/>
        <v>30.833352000000005</v>
      </c>
      <c r="O19" s="233">
        <f t="shared" si="2"/>
        <v>3.0833352000000001</v>
      </c>
      <c r="P19" s="234">
        <f t="shared" si="3"/>
        <v>1716381.7057727999</v>
      </c>
    </row>
    <row r="20" spans="1:16" ht="31.5" hidden="1" outlineLevel="1" x14ac:dyDescent="0.15">
      <c r="A20" s="235" t="s">
        <v>338</v>
      </c>
      <c r="B20" s="229" t="s">
        <v>406</v>
      </c>
      <c r="C20" s="61">
        <v>0.67</v>
      </c>
      <c r="D20" s="61"/>
      <c r="E20" s="61"/>
      <c r="F20" s="61"/>
      <c r="G20" s="62">
        <f t="shared" si="0"/>
        <v>0.67</v>
      </c>
      <c r="H20" s="434">
        <f>'燃料参数Fuel EF'!B17</f>
        <v>20</v>
      </c>
      <c r="I20" s="157">
        <f>'燃料参数Fuel EF'!C17</f>
        <v>98</v>
      </c>
      <c r="J20" s="231">
        <f>'燃料参数Fuel EF'!D17</f>
        <v>35168</v>
      </c>
      <c r="K20" s="230">
        <f>'燃料参数Fuel EF'!E17</f>
        <v>3.0000000000000001E-3</v>
      </c>
      <c r="L20" s="230">
        <f>'燃料参数Fuel EF'!F17</f>
        <v>5.9999999999999995E-4</v>
      </c>
      <c r="M20" s="233">
        <f t="shared" si="4"/>
        <v>16933.626453333334</v>
      </c>
      <c r="N20" s="233">
        <f t="shared" si="1"/>
        <v>0.70687679999999997</v>
      </c>
      <c r="O20" s="233">
        <f t="shared" si="2"/>
        <v>0.14137535999999998</v>
      </c>
      <c r="P20" s="234">
        <f t="shared" si="3"/>
        <v>16993.428230613335</v>
      </c>
    </row>
    <row r="21" spans="1:16" ht="31.5" hidden="1" outlineLevel="1" x14ac:dyDescent="0.15">
      <c r="A21" s="235" t="s">
        <v>339</v>
      </c>
      <c r="B21" s="229" t="s">
        <v>406</v>
      </c>
      <c r="C21" s="64"/>
      <c r="D21" s="64"/>
      <c r="E21" s="64"/>
      <c r="F21" s="64"/>
      <c r="G21" s="62">
        <f t="shared" si="0"/>
        <v>0</v>
      </c>
      <c r="H21" s="230">
        <f>'燃料参数Fuel EF'!B18</f>
        <v>29.42</v>
      </c>
      <c r="I21" s="157">
        <f>'燃料参数Fuel EF'!C18</f>
        <v>93</v>
      </c>
      <c r="J21" s="231">
        <f>'燃料参数Fuel EF'!D18</f>
        <v>38099</v>
      </c>
      <c r="K21" s="230">
        <f>'燃料参数Fuel EF'!E18</f>
        <v>1E-3</v>
      </c>
      <c r="L21" s="230">
        <f>'燃料参数Fuel EF'!F18</f>
        <v>1.5E-3</v>
      </c>
      <c r="M21" s="233">
        <f t="shared" si="4"/>
        <v>0</v>
      </c>
      <c r="N21" s="233">
        <f t="shared" si="1"/>
        <v>0</v>
      </c>
      <c r="O21" s="233">
        <f t="shared" si="2"/>
        <v>0</v>
      </c>
      <c r="P21" s="234">
        <f t="shared" si="3"/>
        <v>0</v>
      </c>
    </row>
    <row r="22" spans="1:16" ht="31.5" hidden="1" outlineLevel="1" x14ac:dyDescent="0.15">
      <c r="A22" s="235" t="s">
        <v>247</v>
      </c>
      <c r="B22" s="236" t="s">
        <v>407</v>
      </c>
      <c r="C22" s="64">
        <v>93.54</v>
      </c>
      <c r="D22" s="64">
        <v>189.68</v>
      </c>
      <c r="E22" s="64"/>
      <c r="F22" s="64">
        <v>20.29</v>
      </c>
      <c r="G22" s="62">
        <f t="shared" si="0"/>
        <v>303.51000000000005</v>
      </c>
      <c r="H22" s="230">
        <f>'燃料参数Fuel EF'!B19</f>
        <v>0</v>
      </c>
      <c r="I22" s="168">
        <f>'燃料参数Fuel EF'!C19</f>
        <v>0</v>
      </c>
      <c r="J22" s="167">
        <f>'燃料参数Fuel EF'!D19</f>
        <v>0</v>
      </c>
      <c r="N22" s="233"/>
      <c r="O22" s="233"/>
      <c r="P22" s="234">
        <f t="shared" si="3"/>
        <v>0</v>
      </c>
    </row>
    <row r="23" spans="1:16" hidden="1" outlineLevel="1" x14ac:dyDescent="0.15">
      <c r="A23" s="81"/>
      <c r="B23" s="27"/>
      <c r="C23" s="27"/>
      <c r="D23" s="27"/>
      <c r="E23" s="27"/>
      <c r="F23" s="27"/>
      <c r="G23" s="27"/>
      <c r="H23" s="53"/>
      <c r="I23" s="53"/>
      <c r="J23" s="53"/>
      <c r="K23" s="53"/>
      <c r="L23" s="237" t="s">
        <v>343</v>
      </c>
      <c r="M23" s="238">
        <f>SUM(M6:M21)</f>
        <v>337790224.45061338</v>
      </c>
      <c r="N23" s="238">
        <f>SUM(N6:N21)</f>
        <v>4260.2847268999985</v>
      </c>
      <c r="O23" s="238">
        <f>SUM(O6:O21)</f>
        <v>5105.6394541500003</v>
      </c>
      <c r="P23" s="255">
        <f>M23+N23*25+O23*298</f>
        <v>339418212.12612259</v>
      </c>
    </row>
    <row r="24" spans="1:16" hidden="1" outlineLevel="1" x14ac:dyDescent="0.15">
      <c r="A24" s="1055" t="s">
        <v>142</v>
      </c>
      <c r="B24" s="1056"/>
      <c r="C24" s="1056"/>
      <c r="D24" s="1056"/>
      <c r="E24" s="1056"/>
      <c r="F24" s="1056"/>
      <c r="G24" s="23"/>
      <c r="H24" s="55"/>
      <c r="I24" s="55"/>
      <c r="J24" s="55"/>
      <c r="K24" s="55"/>
      <c r="L24" s="193"/>
      <c r="M24" s="249"/>
      <c r="N24" s="249"/>
      <c r="O24" s="249"/>
      <c r="P24" s="249"/>
    </row>
    <row r="25" spans="1:16" hidden="1" outlineLevel="1" x14ac:dyDescent="0.15">
      <c r="A25" s="1053" t="s">
        <v>361</v>
      </c>
      <c r="B25" s="1054"/>
      <c r="C25" s="1054"/>
      <c r="D25" s="1054"/>
      <c r="E25" s="1054"/>
      <c r="G25" s="23"/>
      <c r="H25" s="55"/>
      <c r="I25" s="55"/>
      <c r="J25" s="55"/>
      <c r="K25" s="55"/>
      <c r="L25" s="193"/>
      <c r="M25" s="249"/>
      <c r="N25" s="249"/>
      <c r="O25" s="249"/>
      <c r="P25" s="249"/>
    </row>
    <row r="26" spans="1:16" hidden="1" outlineLevel="1" x14ac:dyDescent="0.15">
      <c r="A26" s="1053" t="s">
        <v>341</v>
      </c>
      <c r="B26" s="1054"/>
      <c r="C26" s="1054"/>
      <c r="G26" s="23"/>
      <c r="H26" s="23"/>
      <c r="I26" s="32"/>
      <c r="J26" s="32"/>
      <c r="K26" s="64"/>
      <c r="L26" s="23"/>
      <c r="M26" s="42"/>
      <c r="N26" s="42"/>
    </row>
    <row r="27" spans="1:16" hidden="1" outlineLevel="1" x14ac:dyDescent="0.15"/>
    <row r="28" spans="1:16" s="42" customFormat="1" ht="50.25" hidden="1" customHeight="1" outlineLevel="1" x14ac:dyDescent="0.15">
      <c r="A28" s="1029" t="s">
        <v>136</v>
      </c>
      <c r="B28" s="1029"/>
      <c r="C28" s="1029"/>
      <c r="D28" s="1029"/>
      <c r="E28" s="1029"/>
      <c r="F28" s="1024"/>
      <c r="G28" s="1024"/>
      <c r="H28" s="1024"/>
      <c r="I28" s="1024"/>
      <c r="J28" s="1024"/>
      <c r="K28" s="1024"/>
      <c r="L28" s="1024"/>
      <c r="M28" s="1024"/>
      <c r="N28" s="1024"/>
      <c r="O28" s="1024"/>
    </row>
    <row r="29" spans="1:16" s="42" customFormat="1" ht="78.75" hidden="1" outlineLevel="1" x14ac:dyDescent="0.15">
      <c r="A29" s="1020" t="s">
        <v>345</v>
      </c>
      <c r="B29" s="128" t="s">
        <v>356</v>
      </c>
      <c r="C29" s="240" t="s">
        <v>356</v>
      </c>
      <c r="D29" s="433" t="s">
        <v>360</v>
      </c>
      <c r="E29" s="241" t="s">
        <v>351</v>
      </c>
      <c r="F29" s="128" t="s">
        <v>353</v>
      </c>
      <c r="G29" s="240" t="s">
        <v>353</v>
      </c>
      <c r="H29" s="240" t="s">
        <v>350</v>
      </c>
      <c r="I29" s="241" t="s">
        <v>352</v>
      </c>
      <c r="J29" s="128" t="s">
        <v>354</v>
      </c>
      <c r="K29" s="240" t="s">
        <v>355</v>
      </c>
      <c r="L29" s="240" t="s">
        <v>363</v>
      </c>
      <c r="M29" s="240" t="s">
        <v>294</v>
      </c>
      <c r="N29" s="241" t="s">
        <v>362</v>
      </c>
      <c r="O29" s="241" t="s">
        <v>357</v>
      </c>
    </row>
    <row r="30" spans="1:16" s="42" customFormat="1" ht="31.5" hidden="1" outlineLevel="1" x14ac:dyDescent="0.15">
      <c r="A30" s="1048"/>
      <c r="B30" s="242" t="s">
        <v>144</v>
      </c>
      <c r="C30" s="127" t="s">
        <v>349</v>
      </c>
      <c r="D30" s="80" t="s">
        <v>145</v>
      </c>
      <c r="E30" s="243" t="s">
        <v>349</v>
      </c>
      <c r="F30" s="244" t="s">
        <v>146</v>
      </c>
      <c r="G30" s="127" t="s">
        <v>349</v>
      </c>
      <c r="H30" s="80" t="s">
        <v>145</v>
      </c>
      <c r="I30" s="243" t="s">
        <v>349</v>
      </c>
      <c r="J30" s="244" t="s">
        <v>146</v>
      </c>
      <c r="K30" s="80" t="s">
        <v>145</v>
      </c>
      <c r="L30" s="80" t="s">
        <v>146</v>
      </c>
      <c r="M30" s="80" t="s">
        <v>145</v>
      </c>
      <c r="N30" s="243" t="s">
        <v>349</v>
      </c>
      <c r="O30" s="243" t="s">
        <v>349</v>
      </c>
    </row>
    <row r="31" spans="1:16" s="42" customFormat="1" hidden="1" outlineLevel="1" x14ac:dyDescent="0.15">
      <c r="A31" s="71" t="s">
        <v>302</v>
      </c>
      <c r="B31" s="201">
        <v>1903</v>
      </c>
      <c r="C31" s="56">
        <f>B31*10000</f>
        <v>19030000</v>
      </c>
      <c r="D31" s="23">
        <v>5.86</v>
      </c>
      <c r="E31" s="182">
        <f>C31*(100-D31)/100</f>
        <v>17914842</v>
      </c>
      <c r="F31" s="201">
        <v>254</v>
      </c>
      <c r="G31" s="56">
        <f>F31*10000</f>
        <v>2540000</v>
      </c>
      <c r="H31" s="23">
        <v>0.55000000000000004</v>
      </c>
      <c r="I31" s="182">
        <f>(1-H31/100)*G31</f>
        <v>2526030</v>
      </c>
      <c r="J31" s="201">
        <v>2.4</v>
      </c>
      <c r="K31" s="159">
        <v>4.22</v>
      </c>
      <c r="L31" s="23">
        <v>312</v>
      </c>
      <c r="M31" s="435">
        <v>3.95</v>
      </c>
      <c r="N31" s="25">
        <f>J31*(1-K31/100)*10000+L31*(1-M31/100)*10000</f>
        <v>3019747.2</v>
      </c>
      <c r="O31" s="25">
        <f>N31+I31+E31</f>
        <v>23460619.199999999</v>
      </c>
    </row>
    <row r="32" spans="1:16" s="42" customFormat="1" hidden="1" outlineLevel="1" x14ac:dyDescent="0.15">
      <c r="A32" s="201" t="s">
        <v>303</v>
      </c>
      <c r="B32" s="201">
        <v>280</v>
      </c>
      <c r="C32" s="56">
        <f>B32*10000</f>
        <v>2800000</v>
      </c>
      <c r="D32" s="23">
        <v>7.97</v>
      </c>
      <c r="E32" s="182">
        <f>C32*(100-D32)/100</f>
        <v>2576840</v>
      </c>
      <c r="F32" s="201">
        <v>244</v>
      </c>
      <c r="G32" s="56">
        <f>F32*10000</f>
        <v>2440000</v>
      </c>
      <c r="H32" s="386">
        <v>0.4</v>
      </c>
      <c r="I32" s="182">
        <f>(1-H32/100)*G32</f>
        <v>2430240</v>
      </c>
      <c r="J32" s="201"/>
      <c r="K32" s="23"/>
      <c r="L32" s="23"/>
      <c r="M32" s="24"/>
      <c r="N32" s="25">
        <f t="shared" ref="N32:N33" si="5">J32*(1-K32/100)*10000+L32*(1-M32/100)*10000</f>
        <v>0</v>
      </c>
      <c r="O32" s="25">
        <f>N32+I32+E32</f>
        <v>5007080</v>
      </c>
    </row>
    <row r="33" spans="1:16" s="42" customFormat="1" hidden="1" outlineLevel="1" x14ac:dyDescent="0.15">
      <c r="A33" s="201" t="s">
        <v>304</v>
      </c>
      <c r="B33" s="201">
        <v>785</v>
      </c>
      <c r="C33" s="56">
        <f>B33*10000</f>
        <v>7850000</v>
      </c>
      <c r="D33" s="23">
        <v>6.55</v>
      </c>
      <c r="E33" s="182">
        <f>C33*(100-D33)/100</f>
        <v>7335825</v>
      </c>
      <c r="F33" s="201">
        <v>195</v>
      </c>
      <c r="G33" s="56">
        <f>F33*10000</f>
        <v>1950000</v>
      </c>
      <c r="H33" s="23">
        <v>0.32</v>
      </c>
      <c r="I33" s="182">
        <f>(1-H33/100)*G33</f>
        <v>1943760</v>
      </c>
      <c r="J33" s="201"/>
      <c r="K33" s="23"/>
      <c r="L33" s="23"/>
      <c r="M33" s="24"/>
      <c r="N33" s="25">
        <f t="shared" si="5"/>
        <v>0</v>
      </c>
      <c r="O33" s="25">
        <f>N33+I33+E33</f>
        <v>9279585</v>
      </c>
    </row>
    <row r="34" spans="1:16" s="42" customFormat="1" hidden="1" outlineLevel="1" x14ac:dyDescent="0.15">
      <c r="A34" s="291" t="s">
        <v>305</v>
      </c>
      <c r="B34" s="201">
        <v>405</v>
      </c>
      <c r="C34" s="56">
        <f>B34*10000</f>
        <v>4050000</v>
      </c>
      <c r="D34" s="23">
        <v>6.76</v>
      </c>
      <c r="E34" s="182">
        <f>C34*(100-D34)/100</f>
        <v>3776220</v>
      </c>
      <c r="F34" s="201">
        <v>352</v>
      </c>
      <c r="G34" s="56">
        <f>F34*10000</f>
        <v>3520000</v>
      </c>
      <c r="H34" s="23">
        <v>0.37</v>
      </c>
      <c r="I34" s="182">
        <f>(1-H34/100)*G34</f>
        <v>3506976</v>
      </c>
      <c r="J34" s="201"/>
      <c r="K34" s="23"/>
      <c r="L34" s="23"/>
      <c r="M34" s="24"/>
      <c r="N34" s="25">
        <f>J34*(1-K34/100)*10000+L34*(1-M34/100)*10000</f>
        <v>0</v>
      </c>
      <c r="O34" s="25">
        <f>N34+I34+E34</f>
        <v>7283196</v>
      </c>
    </row>
    <row r="35" spans="1:16" s="42" customFormat="1" hidden="1" outlineLevel="1" x14ac:dyDescent="0.15">
      <c r="A35" s="476" t="s">
        <v>343</v>
      </c>
      <c r="B35" s="202"/>
      <c r="C35" s="27"/>
      <c r="D35" s="27"/>
      <c r="E35" s="78">
        <f>SUM(E31:E34)</f>
        <v>31603727</v>
      </c>
      <c r="F35" s="202"/>
      <c r="G35" s="27"/>
      <c r="H35" s="27"/>
      <c r="I35" s="346">
        <f>SUM(I31:I34)</f>
        <v>10407006</v>
      </c>
      <c r="J35" s="202"/>
      <c r="K35" s="27"/>
      <c r="L35" s="27"/>
      <c r="M35" s="28"/>
      <c r="N35" s="58">
        <f>SUM(N31:N34)</f>
        <v>3019747.2</v>
      </c>
      <c r="O35" s="169">
        <f>SUM(O31:O34)</f>
        <v>45030480.200000003</v>
      </c>
    </row>
    <row r="36" spans="1:16" s="42" customFormat="1" hidden="1" outlineLevel="1" x14ac:dyDescent="0.15">
      <c r="A36" s="42" t="s">
        <v>358</v>
      </c>
      <c r="M36" s="43"/>
      <c r="N36" s="43"/>
    </row>
    <row r="37" spans="1:16" s="42" customFormat="1" hidden="1" outlineLevel="1" x14ac:dyDescent="0.15">
      <c r="A37" s="29" t="s">
        <v>359</v>
      </c>
      <c r="M37" s="43"/>
      <c r="N37" s="43"/>
    </row>
    <row r="38" spans="1:16" s="42" customFormat="1" hidden="1" outlineLevel="1" x14ac:dyDescent="0.15">
      <c r="A38" s="1053" t="s">
        <v>361</v>
      </c>
      <c r="B38" s="1054"/>
      <c r="C38" s="1054"/>
      <c r="D38" s="1054"/>
      <c r="E38" s="1054"/>
      <c r="I38" s="60"/>
      <c r="J38" s="60"/>
      <c r="K38" s="60"/>
    </row>
    <row r="39" spans="1:16" hidden="1" outlineLevel="1" x14ac:dyDescent="0.15"/>
    <row r="40" spans="1:16" ht="44.25" hidden="1" customHeight="1" outlineLevel="1" x14ac:dyDescent="0.15">
      <c r="A40" s="1057" t="s">
        <v>161</v>
      </c>
      <c r="B40" s="1058"/>
      <c r="C40" s="1058"/>
      <c r="D40" s="1058"/>
      <c r="E40" s="1058"/>
      <c r="F40" s="1058"/>
      <c r="G40" s="1058"/>
      <c r="H40" s="1058"/>
      <c r="I40" s="1058"/>
      <c r="J40" s="1058"/>
      <c r="K40" s="1058"/>
      <c r="L40" s="1058"/>
      <c r="M40" s="29"/>
      <c r="N40" s="29"/>
    </row>
    <row r="41" spans="1:16" ht="34.5" hidden="1" outlineLevel="1" x14ac:dyDescent="0.15">
      <c r="A41" s="71"/>
      <c r="B41" s="247" t="s">
        <v>349</v>
      </c>
      <c r="C41" s="79"/>
      <c r="D41" s="224" t="s">
        <v>106</v>
      </c>
      <c r="E41" s="224" t="s">
        <v>107</v>
      </c>
      <c r="F41" s="224" t="s">
        <v>108</v>
      </c>
      <c r="G41" s="224" t="s">
        <v>109</v>
      </c>
      <c r="H41" s="248"/>
      <c r="I41" s="224" t="s">
        <v>113</v>
      </c>
      <c r="J41" s="224" t="s">
        <v>110</v>
      </c>
      <c r="K41" s="224" t="s">
        <v>111</v>
      </c>
      <c r="L41" s="226" t="s">
        <v>112</v>
      </c>
      <c r="M41" s="29"/>
      <c r="N41" s="29"/>
    </row>
    <row r="42" spans="1:16" ht="110.25" hidden="1" customHeight="1" outlineLevel="1" x14ac:dyDescent="0.15">
      <c r="A42" s="218" t="s">
        <v>364</v>
      </c>
      <c r="B42" s="24">
        <f>O35</f>
        <v>45030480.200000003</v>
      </c>
      <c r="C42" s="326" t="s">
        <v>365</v>
      </c>
      <c r="D42" s="263">
        <f>M23</f>
        <v>337790224.45061338</v>
      </c>
      <c r="E42" s="263">
        <f>N23</f>
        <v>4260.2847268999985</v>
      </c>
      <c r="F42" s="263">
        <f>O23</f>
        <v>5105.6394541500003</v>
      </c>
      <c r="G42" s="263">
        <f>P23</f>
        <v>339418212.12612259</v>
      </c>
      <c r="H42" s="453" t="s">
        <v>471</v>
      </c>
      <c r="I42" s="172">
        <f>D42/B42</f>
        <v>7.5013684719847458</v>
      </c>
      <c r="J42" s="172">
        <f>E42/B42</f>
        <v>9.4608911741074402E-5</v>
      </c>
      <c r="K42" s="172">
        <f>F42/B42</f>
        <v>1.1338185672179441E-4</v>
      </c>
      <c r="L42" s="173">
        <f>G42/B42</f>
        <v>7.5375214880813681</v>
      </c>
      <c r="M42" s="29"/>
      <c r="N42" s="29"/>
    </row>
    <row r="43" spans="1:16" ht="153.75" hidden="1" customHeight="1" outlineLevel="1" x14ac:dyDescent="0.15">
      <c r="A43" s="218" t="s">
        <v>454</v>
      </c>
      <c r="B43" s="24">
        <f>'06-11年电网电量交换Grid Exchange'!E9</f>
        <v>2173084</v>
      </c>
      <c r="C43" s="203" t="s">
        <v>293</v>
      </c>
      <c r="D43" s="263">
        <f>'06-11年电网电量交换Grid Exchange'!$E$9*华中电网Central!I45</f>
        <v>17023941.166931149</v>
      </c>
      <c r="E43" s="263">
        <f>'06-11年电网电量交换Grid Exchange'!$E$9*华中电网Central!J45</f>
        <v>182.86323727183284</v>
      </c>
      <c r="F43" s="263">
        <f>'06-11年电网电量交换Grid Exchange'!$E$9*华中电网Central!K45</f>
        <v>265.30292078010075</v>
      </c>
      <c r="G43" s="263">
        <f>'06-11年电网电量交换Grid Exchange'!$E$9*华中电网Central!L45</f>
        <v>17107573.018255416</v>
      </c>
      <c r="H43" s="432" t="s">
        <v>410</v>
      </c>
      <c r="I43" s="172">
        <f>SUM(D42:D44)/(B43+B42)</f>
        <v>7.5166816665412846</v>
      </c>
      <c r="J43" s="172">
        <f>SUM(E42:E44)/(B43+B42)</f>
        <v>9.4127382952404923E-5</v>
      </c>
      <c r="K43" s="172">
        <f>SUM(F42:F44)/(B43+B42)</f>
        <v>1.1378255998156388E-4</v>
      </c>
      <c r="L43" s="173">
        <f>SUM(G42:G44)/(B43+B42)</f>
        <v>7.5529420539896011</v>
      </c>
      <c r="M43" s="29"/>
      <c r="N43" s="29"/>
    </row>
    <row r="44" spans="1:16" hidden="1" outlineLevel="1" x14ac:dyDescent="0.15">
      <c r="A44" s="335"/>
      <c r="B44" s="159"/>
      <c r="C44" s="203"/>
      <c r="D44" s="263"/>
      <c r="E44" s="263"/>
      <c r="F44" s="263"/>
      <c r="G44" s="263"/>
      <c r="H44" s="159"/>
      <c r="I44" s="159"/>
      <c r="J44" s="159"/>
      <c r="K44" s="159"/>
      <c r="L44" s="194"/>
    </row>
    <row r="45" spans="1:16" ht="39" hidden="1" customHeight="1" outlineLevel="1" x14ac:dyDescent="0.15">
      <c r="A45" s="257"/>
      <c r="B45" s="187"/>
      <c r="C45" s="402"/>
      <c r="D45" s="177"/>
      <c r="E45" s="195"/>
      <c r="F45" s="196"/>
      <c r="G45" s="348"/>
      <c r="H45" s="1047"/>
      <c r="I45" s="1047"/>
      <c r="J45" s="1047"/>
      <c r="K45" s="1047"/>
      <c r="L45" s="204"/>
      <c r="M45" s="29"/>
      <c r="N45" s="29"/>
    </row>
    <row r="46" spans="1:16" ht="21" customHeight="1" collapsed="1" x14ac:dyDescent="0.15">
      <c r="A46" s="42"/>
      <c r="B46" s="42"/>
      <c r="D46" s="42"/>
      <c r="E46" s="42"/>
      <c r="F46" s="60"/>
      <c r="G46" s="232"/>
      <c r="H46" s="42"/>
      <c r="I46" s="43"/>
      <c r="J46" s="43"/>
      <c r="K46" s="42"/>
      <c r="L46" s="42"/>
      <c r="M46" s="29"/>
      <c r="N46" s="29"/>
    </row>
    <row r="47" spans="1:16" ht="25.5" customHeight="1" x14ac:dyDescent="0.15">
      <c r="A47" s="338" t="s">
        <v>2</v>
      </c>
    </row>
    <row r="48" spans="1:16" ht="43.5" hidden="1" customHeight="1" outlineLevel="1" x14ac:dyDescent="0.15">
      <c r="A48" s="1046" t="s">
        <v>28</v>
      </c>
      <c r="B48" s="1083"/>
      <c r="C48" s="1083"/>
      <c r="D48" s="1083"/>
      <c r="E48" s="1083"/>
      <c r="F48" s="1083"/>
      <c r="G48" s="1083"/>
      <c r="H48" s="1083"/>
      <c r="I48" s="1083"/>
      <c r="J48" s="1083"/>
      <c r="K48" s="1083"/>
      <c r="L48" s="1083"/>
      <c r="M48" s="1083"/>
      <c r="N48" s="1083"/>
      <c r="O48" s="1083"/>
      <c r="P48" s="1083"/>
    </row>
    <row r="49" spans="1:16" ht="97.5" hidden="1" outlineLevel="1" x14ac:dyDescent="0.15">
      <c r="A49" s="224" t="s">
        <v>398</v>
      </c>
      <c r="B49" s="224" t="s">
        <v>399</v>
      </c>
      <c r="C49" s="240" t="s">
        <v>295</v>
      </c>
      <c r="D49" s="240" t="s">
        <v>296</v>
      </c>
      <c r="E49" s="240" t="s">
        <v>297</v>
      </c>
      <c r="F49" s="240" t="s">
        <v>298</v>
      </c>
      <c r="G49" s="224" t="s">
        <v>255</v>
      </c>
      <c r="H49" s="224" t="s">
        <v>156</v>
      </c>
      <c r="I49" s="224" t="s">
        <v>218</v>
      </c>
      <c r="J49" s="225" t="s">
        <v>217</v>
      </c>
      <c r="K49" s="224" t="s">
        <v>94</v>
      </c>
      <c r="L49" s="224" t="s">
        <v>95</v>
      </c>
      <c r="M49" s="224" t="s">
        <v>98</v>
      </c>
      <c r="N49" s="224" t="s">
        <v>99</v>
      </c>
      <c r="O49" s="224" t="s">
        <v>100</v>
      </c>
      <c r="P49" s="226" t="s">
        <v>101</v>
      </c>
    </row>
    <row r="50" spans="1:16" ht="97.5" hidden="1" outlineLevel="1" x14ac:dyDescent="0.15">
      <c r="A50" s="68"/>
      <c r="B50" s="68"/>
      <c r="C50" s="68"/>
      <c r="D50" s="68"/>
      <c r="E50" s="68"/>
      <c r="F50" s="68"/>
      <c r="G50" s="46"/>
      <c r="H50" s="262" t="s">
        <v>92</v>
      </c>
      <c r="I50" s="46" t="s">
        <v>404</v>
      </c>
      <c r="J50" s="262" t="s">
        <v>93</v>
      </c>
      <c r="K50" s="262" t="s">
        <v>96</v>
      </c>
      <c r="L50" s="262" t="s">
        <v>97</v>
      </c>
      <c r="M50" s="262" t="s">
        <v>405</v>
      </c>
      <c r="N50" s="262" t="s">
        <v>405</v>
      </c>
      <c r="O50" s="262" t="s">
        <v>405</v>
      </c>
      <c r="P50" s="251" t="s">
        <v>405</v>
      </c>
    </row>
    <row r="51" spans="1:16" hidden="1" outlineLevel="1" x14ac:dyDescent="0.15">
      <c r="A51" s="200"/>
      <c r="B51" s="200"/>
      <c r="C51" s="163" t="s">
        <v>380</v>
      </c>
      <c r="D51" s="164" t="s">
        <v>381</v>
      </c>
      <c r="E51" s="164" t="s">
        <v>382</v>
      </c>
      <c r="F51" s="164" t="s">
        <v>388</v>
      </c>
      <c r="G51" s="200" t="s">
        <v>391</v>
      </c>
      <c r="H51" s="163" t="s">
        <v>385</v>
      </c>
      <c r="I51" s="164" t="s">
        <v>386</v>
      </c>
      <c r="J51" s="165" t="s">
        <v>378</v>
      </c>
      <c r="K51" s="164" t="s">
        <v>379</v>
      </c>
      <c r="L51" s="164" t="s">
        <v>375</v>
      </c>
      <c r="M51" s="164" t="s">
        <v>227</v>
      </c>
      <c r="N51" s="340" t="s">
        <v>299</v>
      </c>
      <c r="O51" s="340" t="s">
        <v>300</v>
      </c>
      <c r="P51" s="166" t="s">
        <v>301</v>
      </c>
    </row>
    <row r="52" spans="1:16" ht="31.5" hidden="1" outlineLevel="1" x14ac:dyDescent="0.15">
      <c r="A52" s="328" t="s">
        <v>324</v>
      </c>
      <c r="B52" s="329" t="s">
        <v>406</v>
      </c>
      <c r="C52" s="61">
        <v>8214.7800000000007</v>
      </c>
      <c r="D52" s="61">
        <v>1750.63</v>
      </c>
      <c r="E52" s="397">
        <v>4298.8</v>
      </c>
      <c r="F52" s="61">
        <v>3170.79</v>
      </c>
      <c r="G52" s="62">
        <f>SUM(C52:F52)</f>
        <v>17435</v>
      </c>
      <c r="H52" s="253">
        <f>'燃料参数Fuel EF'!B3</f>
        <v>26.37</v>
      </c>
      <c r="I52" s="156">
        <f>'燃料参数Fuel EF'!C3</f>
        <v>98</v>
      </c>
      <c r="J52" s="254">
        <f>'燃料参数Fuel EF'!D3</f>
        <v>20908</v>
      </c>
      <c r="K52" s="253">
        <f>'燃料参数Fuel EF'!E3</f>
        <v>1E-3</v>
      </c>
      <c r="L52" s="253">
        <f>'燃料参数Fuel EF'!F3</f>
        <v>1.5E-3</v>
      </c>
      <c r="M52" s="362">
        <f>G52*J52*H52*I52*44/12/100/100</f>
        <v>345415704.47076005</v>
      </c>
      <c r="N52" s="362">
        <f>G52*J52*K52/100</f>
        <v>3645.3098</v>
      </c>
      <c r="O52" s="362">
        <f>G52*J52*L52/100</f>
        <v>5467.9646999999995</v>
      </c>
      <c r="P52" s="363">
        <f>M52+N52*25+O52*298</f>
        <v>347136290.69636005</v>
      </c>
    </row>
    <row r="53" spans="1:16" ht="31.5" hidden="1" outlineLevel="1" x14ac:dyDescent="0.15">
      <c r="A53" s="235" t="s">
        <v>325</v>
      </c>
      <c r="B53" s="229" t="s">
        <v>406</v>
      </c>
      <c r="C53" s="61">
        <v>3.46</v>
      </c>
      <c r="D53" s="61"/>
      <c r="E53" s="61"/>
      <c r="F53" s="61"/>
      <c r="G53" s="62">
        <f t="shared" ref="G53:G68" si="6">SUM(C53:F53)</f>
        <v>3.46</v>
      </c>
      <c r="H53" s="230">
        <f>'燃料参数Fuel EF'!B4</f>
        <v>25.41</v>
      </c>
      <c r="I53" s="157">
        <f>'燃料参数Fuel EF'!C4</f>
        <v>98</v>
      </c>
      <c r="J53" s="231">
        <f>'燃料参数Fuel EF'!D4</f>
        <v>26344</v>
      </c>
      <c r="K53" s="230">
        <f>'燃料参数Fuel EF'!E4</f>
        <v>1E-3</v>
      </c>
      <c r="L53" s="230">
        <f>'燃料参数Fuel EF'!F4</f>
        <v>1.5E-3</v>
      </c>
      <c r="M53" s="362">
        <f>G53*J53*H53*I53*44/12/100/100</f>
        <v>83226.185035839997</v>
      </c>
      <c r="N53" s="362">
        <f t="shared" ref="N53:N67" si="7">G53*J53*K53/100</f>
        <v>0.91150240000000016</v>
      </c>
      <c r="O53" s="362">
        <f t="shared" ref="O53:O67" si="8">G53*J53*L53/100</f>
        <v>1.3672536000000002</v>
      </c>
      <c r="P53" s="363">
        <f t="shared" ref="P53:P68" si="9">M53+N53*25+O53*298</f>
        <v>83656.414168639996</v>
      </c>
    </row>
    <row r="54" spans="1:16" ht="31.5" hidden="1" outlineLevel="1" x14ac:dyDescent="0.15">
      <c r="A54" s="235" t="s">
        <v>326</v>
      </c>
      <c r="B54" s="229" t="s">
        <v>406</v>
      </c>
      <c r="C54" s="61"/>
      <c r="D54" s="61">
        <v>0.65</v>
      </c>
      <c r="E54" s="61">
        <v>21.58</v>
      </c>
      <c r="F54" s="61">
        <v>14.64</v>
      </c>
      <c r="G54" s="62">
        <f t="shared" si="6"/>
        <v>36.869999999999997</v>
      </c>
      <c r="H54" s="230">
        <f>'燃料参数Fuel EF'!B5</f>
        <v>25.41</v>
      </c>
      <c r="I54" s="157">
        <f>'燃料参数Fuel EF'!C5</f>
        <v>98</v>
      </c>
      <c r="J54" s="231">
        <f>'燃料参数Fuel EF'!D5</f>
        <v>10454</v>
      </c>
      <c r="K54" s="230">
        <f>'燃料参数Fuel EF'!E5</f>
        <v>1E-3</v>
      </c>
      <c r="L54" s="230">
        <f>'燃料参数Fuel EF'!F5</f>
        <v>1.5E-3</v>
      </c>
      <c r="M54" s="362">
        <f t="shared" ref="M54:M67" si="10">G54*J54*H54*I54*44/12/100/100</f>
        <v>351931.22771268</v>
      </c>
      <c r="N54" s="362">
        <f t="shared" si="7"/>
        <v>3.8543898000000003</v>
      </c>
      <c r="O54" s="362">
        <f t="shared" si="8"/>
        <v>5.7815846999999998</v>
      </c>
      <c r="P54" s="363">
        <f t="shared" si="9"/>
        <v>353750.49969828001</v>
      </c>
    </row>
    <row r="55" spans="1:16" ht="31.5" hidden="1" outlineLevel="1" x14ac:dyDescent="0.15">
      <c r="A55" s="235" t="s">
        <v>327</v>
      </c>
      <c r="B55" s="229" t="s">
        <v>406</v>
      </c>
      <c r="C55" s="61">
        <v>271.25</v>
      </c>
      <c r="D55" s="61"/>
      <c r="E55" s="61"/>
      <c r="F55" s="61"/>
      <c r="G55" s="62">
        <f t="shared" si="6"/>
        <v>271.25</v>
      </c>
      <c r="H55" s="230">
        <f>'燃料参数Fuel EF'!B6</f>
        <v>33.56</v>
      </c>
      <c r="I55" s="157">
        <f>'燃料参数Fuel EF'!C6</f>
        <v>98</v>
      </c>
      <c r="J55" s="231">
        <f>'燃料参数Fuel EF'!D6</f>
        <v>17584</v>
      </c>
      <c r="K55" s="230">
        <f>'燃料参数Fuel EF'!E6</f>
        <v>1E-3</v>
      </c>
      <c r="L55" s="230">
        <f>'燃料参数Fuel EF'!F6</f>
        <v>1.5E-3</v>
      </c>
      <c r="M55" s="362">
        <f t="shared" si="10"/>
        <v>5751841.1062933346</v>
      </c>
      <c r="N55" s="362">
        <f t="shared" si="7"/>
        <v>47.696599999999997</v>
      </c>
      <c r="O55" s="362">
        <f t="shared" si="8"/>
        <v>71.544899999999998</v>
      </c>
      <c r="P55" s="363">
        <f t="shared" si="9"/>
        <v>5774353.9014933342</v>
      </c>
    </row>
    <row r="56" spans="1:16" ht="31.5" hidden="1" outlineLevel="1" x14ac:dyDescent="0.15">
      <c r="A56" s="235" t="s">
        <v>328</v>
      </c>
      <c r="B56" s="229" t="s">
        <v>406</v>
      </c>
      <c r="C56" s="61">
        <v>0.04</v>
      </c>
      <c r="D56" s="61">
        <v>1.69</v>
      </c>
      <c r="E56" s="61"/>
      <c r="F56" s="61">
        <v>2.15</v>
      </c>
      <c r="G56" s="62">
        <f t="shared" si="6"/>
        <v>3.88</v>
      </c>
      <c r="H56" s="230">
        <f>'燃料参数Fuel EF'!B7</f>
        <v>29.42</v>
      </c>
      <c r="I56" s="157">
        <f>'燃料参数Fuel EF'!C7</f>
        <v>93</v>
      </c>
      <c r="J56" s="158">
        <f>'燃料参数Fuel EF'!D7</f>
        <v>28435</v>
      </c>
      <c r="K56" s="230">
        <f>'燃料参数Fuel EF'!E7</f>
        <v>1E-3</v>
      </c>
      <c r="L56" s="230">
        <f>'燃料参数Fuel EF'!F7</f>
        <v>1.5E-3</v>
      </c>
      <c r="M56" s="362">
        <f t="shared" si="10"/>
        <v>110683.27617159998</v>
      </c>
      <c r="N56" s="362">
        <f t="shared" si="7"/>
        <v>1.1032780000000002</v>
      </c>
      <c r="O56" s="362">
        <f t="shared" si="8"/>
        <v>1.6549170000000002</v>
      </c>
      <c r="P56" s="363">
        <f t="shared" si="9"/>
        <v>111204.02338759998</v>
      </c>
    </row>
    <row r="57" spans="1:16" ht="31.5" hidden="1" outlineLevel="1" x14ac:dyDescent="0.15">
      <c r="A57" s="235" t="s">
        <v>329</v>
      </c>
      <c r="B57" s="229" t="s">
        <v>323</v>
      </c>
      <c r="C57" s="61"/>
      <c r="D57" s="61">
        <v>0.96</v>
      </c>
      <c r="E57" s="61">
        <v>3.19</v>
      </c>
      <c r="F57" s="397">
        <v>1.8</v>
      </c>
      <c r="G57" s="62">
        <f t="shared" si="6"/>
        <v>5.95</v>
      </c>
      <c r="H57" s="230">
        <f>'燃料参数Fuel EF'!B8</f>
        <v>13.58</v>
      </c>
      <c r="I57" s="157">
        <f>'燃料参数Fuel EF'!C8</f>
        <v>99</v>
      </c>
      <c r="J57" s="231">
        <f>'燃料参数Fuel EF'!D8</f>
        <v>173535</v>
      </c>
      <c r="K57" s="230">
        <f>'燃料参数Fuel EF'!E8</f>
        <v>1E-3</v>
      </c>
      <c r="L57" s="230">
        <f>'燃料参数Fuel EF'!F8</f>
        <v>1E-4</v>
      </c>
      <c r="M57" s="362">
        <f t="shared" si="10"/>
        <v>508991.39572049998</v>
      </c>
      <c r="N57" s="362">
        <f t="shared" si="7"/>
        <v>10.3253325</v>
      </c>
      <c r="O57" s="362">
        <f t="shared" si="8"/>
        <v>1.03253325</v>
      </c>
      <c r="P57" s="363">
        <f t="shared" si="9"/>
        <v>509557.22394150001</v>
      </c>
    </row>
    <row r="58" spans="1:16" ht="31.5" hidden="1" outlineLevel="1" x14ac:dyDescent="0.15">
      <c r="A58" s="235" t="s">
        <v>330</v>
      </c>
      <c r="B58" s="229" t="s">
        <v>323</v>
      </c>
      <c r="C58" s="61"/>
      <c r="D58" s="61">
        <v>30.77</v>
      </c>
      <c r="E58" s="61"/>
      <c r="F58" s="61">
        <v>21.63</v>
      </c>
      <c r="G58" s="62">
        <f t="shared" si="6"/>
        <v>52.4</v>
      </c>
      <c r="H58" s="384">
        <f>'燃料参数Fuel EF'!B9</f>
        <v>12.2</v>
      </c>
      <c r="I58" s="157">
        <f>'燃料参数Fuel EF'!C9</f>
        <v>99</v>
      </c>
      <c r="J58" s="231">
        <f>'燃料参数Fuel EF'!D9</f>
        <v>202218</v>
      </c>
      <c r="K58" s="230">
        <f>'燃料参数Fuel EF'!E9</f>
        <v>1E-3</v>
      </c>
      <c r="L58" s="230">
        <f>'燃料参数Fuel EF'!F9</f>
        <v>1E-4</v>
      </c>
      <c r="M58" s="362">
        <f t="shared" si="10"/>
        <v>4692643.4063519994</v>
      </c>
      <c r="N58" s="362">
        <f t="shared" si="7"/>
        <v>105.962232</v>
      </c>
      <c r="O58" s="362">
        <f t="shared" si="8"/>
        <v>10.596223199999999</v>
      </c>
      <c r="P58" s="363">
        <f t="shared" si="9"/>
        <v>4698450.1366655994</v>
      </c>
    </row>
    <row r="59" spans="1:16" ht="31.5" hidden="1" outlineLevel="1" x14ac:dyDescent="0.15">
      <c r="A59" s="235" t="s">
        <v>331</v>
      </c>
      <c r="B59" s="229" t="s">
        <v>406</v>
      </c>
      <c r="C59" s="61"/>
      <c r="D59" s="61"/>
      <c r="E59" s="61"/>
      <c r="F59" s="61"/>
      <c r="G59" s="62">
        <f t="shared" si="6"/>
        <v>0</v>
      </c>
      <c r="H59" s="157">
        <f>'燃料参数Fuel EF'!B10</f>
        <v>20.079999999999998</v>
      </c>
      <c r="I59" s="157">
        <f>'燃料参数Fuel EF'!C10</f>
        <v>98</v>
      </c>
      <c r="J59" s="158">
        <f>'燃料参数Fuel EF'!D10</f>
        <v>41816</v>
      </c>
      <c r="K59" s="230">
        <f>'燃料参数Fuel EF'!E10</f>
        <v>3.0000000000000001E-3</v>
      </c>
      <c r="L59" s="230">
        <f>'燃料参数Fuel EF'!F10</f>
        <v>5.9999999999999995E-4</v>
      </c>
      <c r="M59" s="362">
        <f t="shared" si="10"/>
        <v>0</v>
      </c>
      <c r="N59" s="362">
        <f t="shared" si="7"/>
        <v>0</v>
      </c>
      <c r="O59" s="362">
        <f t="shared" si="8"/>
        <v>0</v>
      </c>
      <c r="P59" s="363">
        <f t="shared" si="9"/>
        <v>0</v>
      </c>
    </row>
    <row r="60" spans="1:16" ht="31.5" hidden="1" outlineLevel="1" x14ac:dyDescent="0.15">
      <c r="A60" s="235" t="s">
        <v>332</v>
      </c>
      <c r="B60" s="229" t="s">
        <v>406</v>
      </c>
      <c r="C60" s="61"/>
      <c r="D60" s="61"/>
      <c r="E60" s="61"/>
      <c r="F60" s="61"/>
      <c r="G60" s="62">
        <f t="shared" si="6"/>
        <v>0</v>
      </c>
      <c r="H60" s="384">
        <f>'燃料参数Fuel EF'!B11</f>
        <v>18.899999999999999</v>
      </c>
      <c r="I60" s="157">
        <f>'燃料参数Fuel EF'!C11</f>
        <v>98</v>
      </c>
      <c r="J60" s="158">
        <f>'燃料参数Fuel EF'!D11</f>
        <v>43070</v>
      </c>
      <c r="K60" s="230">
        <f>'燃料参数Fuel EF'!E11</f>
        <v>3.0000000000000001E-3</v>
      </c>
      <c r="L60" s="230">
        <f>'燃料参数Fuel EF'!F11</f>
        <v>5.9999999999999995E-4</v>
      </c>
      <c r="M60" s="362">
        <f t="shared" si="10"/>
        <v>0</v>
      </c>
      <c r="N60" s="362">
        <f t="shared" si="7"/>
        <v>0</v>
      </c>
      <c r="O60" s="362">
        <f t="shared" si="8"/>
        <v>0</v>
      </c>
      <c r="P60" s="363">
        <f t="shared" si="9"/>
        <v>0</v>
      </c>
    </row>
    <row r="61" spans="1:16" ht="31.5" hidden="1" outlineLevel="1" x14ac:dyDescent="0.15">
      <c r="A61" s="235" t="s">
        <v>333</v>
      </c>
      <c r="B61" s="229" t="s">
        <v>406</v>
      </c>
      <c r="C61" s="61">
        <v>21.37</v>
      </c>
      <c r="D61" s="61">
        <v>2.13</v>
      </c>
      <c r="E61" s="61"/>
      <c r="F61" s="61">
        <v>2.29</v>
      </c>
      <c r="G61" s="62">
        <f t="shared" si="6"/>
        <v>25.79</v>
      </c>
      <c r="H61" s="384">
        <f>'燃料参数Fuel EF'!B12</f>
        <v>20.2</v>
      </c>
      <c r="I61" s="157">
        <f>'燃料参数Fuel EF'!C12</f>
        <v>98</v>
      </c>
      <c r="J61" s="158">
        <f>'燃料参数Fuel EF'!D12</f>
        <v>42652</v>
      </c>
      <c r="K61" s="230">
        <f>'燃料参数Fuel EF'!E12</f>
        <v>3.0000000000000001E-3</v>
      </c>
      <c r="L61" s="230">
        <f>'燃料参数Fuel EF'!F12</f>
        <v>5.9999999999999995E-4</v>
      </c>
      <c r="M61" s="362">
        <f t="shared" si="10"/>
        <v>798435.09546826663</v>
      </c>
      <c r="N61" s="362">
        <f t="shared" si="7"/>
        <v>32.999852400000002</v>
      </c>
      <c r="O61" s="362">
        <f t="shared" si="8"/>
        <v>6.5999704799999996</v>
      </c>
      <c r="P61" s="363">
        <f t="shared" si="9"/>
        <v>801226.88298130664</v>
      </c>
    </row>
    <row r="62" spans="1:16" ht="31.5" hidden="1" outlineLevel="1" x14ac:dyDescent="0.15">
      <c r="A62" s="235" t="s">
        <v>334</v>
      </c>
      <c r="B62" s="229" t="s">
        <v>406</v>
      </c>
      <c r="C62" s="61">
        <v>467.97</v>
      </c>
      <c r="D62" s="61">
        <v>0.41</v>
      </c>
      <c r="E62" s="61"/>
      <c r="F62" s="61"/>
      <c r="G62" s="62">
        <f t="shared" si="6"/>
        <v>468.38000000000005</v>
      </c>
      <c r="H62" s="384">
        <f>'燃料参数Fuel EF'!B13</f>
        <v>21.1</v>
      </c>
      <c r="I62" s="157">
        <f>'燃料参数Fuel EF'!C13</f>
        <v>98</v>
      </c>
      <c r="J62" s="158">
        <f>'燃料参数Fuel EF'!D13</f>
        <v>41816</v>
      </c>
      <c r="K62" s="230">
        <f>'燃料参数Fuel EF'!E13</f>
        <v>3.0000000000000001E-3</v>
      </c>
      <c r="L62" s="230">
        <f>'燃料参数Fuel EF'!F13</f>
        <v>5.9999999999999995E-4</v>
      </c>
      <c r="M62" s="362">
        <f t="shared" si="10"/>
        <v>14849806.36840214</v>
      </c>
      <c r="N62" s="362">
        <f t="shared" si="7"/>
        <v>587.5733424</v>
      </c>
      <c r="O62" s="362">
        <f t="shared" si="8"/>
        <v>117.51466848</v>
      </c>
      <c r="P62" s="363">
        <f t="shared" si="9"/>
        <v>14899515.073169179</v>
      </c>
    </row>
    <row r="63" spans="1:16" ht="31.5" hidden="1" outlineLevel="1" x14ac:dyDescent="0.15">
      <c r="A63" s="235" t="s">
        <v>335</v>
      </c>
      <c r="B63" s="229" t="s">
        <v>406</v>
      </c>
      <c r="C63" s="61"/>
      <c r="D63" s="61"/>
      <c r="E63" s="61"/>
      <c r="F63" s="61"/>
      <c r="G63" s="62">
        <f t="shared" si="6"/>
        <v>0</v>
      </c>
      <c r="H63" s="384">
        <f>'燃料参数Fuel EF'!B14</f>
        <v>17.2</v>
      </c>
      <c r="I63" s="157">
        <f>'燃料参数Fuel EF'!C14</f>
        <v>99</v>
      </c>
      <c r="J63" s="158">
        <f>'燃料参数Fuel EF'!D14</f>
        <v>50179</v>
      </c>
      <c r="K63" s="230">
        <f>'燃料参数Fuel EF'!E14</f>
        <v>1E-3</v>
      </c>
      <c r="L63" s="230">
        <f>'燃料参数Fuel EF'!F14</f>
        <v>1E-4</v>
      </c>
      <c r="M63" s="362">
        <f t="shared" si="10"/>
        <v>0</v>
      </c>
      <c r="N63" s="362">
        <f t="shared" si="7"/>
        <v>0</v>
      </c>
      <c r="O63" s="362">
        <f t="shared" si="8"/>
        <v>0</v>
      </c>
      <c r="P63" s="363">
        <f t="shared" si="9"/>
        <v>0</v>
      </c>
    </row>
    <row r="64" spans="1:16" ht="31.5" hidden="1" outlineLevel="1" x14ac:dyDescent="0.15">
      <c r="A64" s="235" t="s">
        <v>336</v>
      </c>
      <c r="B64" s="229" t="s">
        <v>406</v>
      </c>
      <c r="C64" s="61">
        <v>0.37</v>
      </c>
      <c r="D64" s="61"/>
      <c r="E64" s="61"/>
      <c r="F64" s="61"/>
      <c r="G64" s="62">
        <f t="shared" si="6"/>
        <v>0.37</v>
      </c>
      <c r="H64" s="384">
        <f>'燃料参数Fuel EF'!B15</f>
        <v>18.2</v>
      </c>
      <c r="I64" s="157">
        <f>'燃料参数Fuel EF'!C15</f>
        <v>99</v>
      </c>
      <c r="J64" s="158">
        <f>'燃料参数Fuel EF'!D15</f>
        <v>45998</v>
      </c>
      <c r="K64" s="230">
        <f>'燃料参数Fuel EF'!E15</f>
        <v>1E-3</v>
      </c>
      <c r="L64" s="230">
        <f>'燃料参数Fuel EF'!F15</f>
        <v>1E-4</v>
      </c>
      <c r="M64" s="362">
        <f t="shared" si="10"/>
        <v>11243.944311599998</v>
      </c>
      <c r="N64" s="362">
        <f t="shared" si="7"/>
        <v>0.1701926</v>
      </c>
      <c r="O64" s="362">
        <f t="shared" si="8"/>
        <v>1.7019259999999998E-2</v>
      </c>
      <c r="P64" s="363">
        <f t="shared" si="9"/>
        <v>11253.270866079998</v>
      </c>
    </row>
    <row r="65" spans="1:18" ht="31.5" hidden="1" outlineLevel="1" x14ac:dyDescent="0.15">
      <c r="A65" s="235" t="s">
        <v>337</v>
      </c>
      <c r="B65" s="229" t="s">
        <v>323</v>
      </c>
      <c r="C65" s="61">
        <v>32.17</v>
      </c>
      <c r="D65" s="61"/>
      <c r="E65" s="61"/>
      <c r="F65" s="61"/>
      <c r="G65" s="62">
        <f t="shared" si="6"/>
        <v>32.17</v>
      </c>
      <c r="H65" s="157">
        <f>'燃料参数Fuel EF'!B16</f>
        <v>15.32</v>
      </c>
      <c r="I65" s="157">
        <f>'燃料参数Fuel EF'!C16</f>
        <v>99</v>
      </c>
      <c r="J65" s="158">
        <f>'燃料参数Fuel EF'!D16</f>
        <v>389310</v>
      </c>
      <c r="K65" s="230">
        <f>'燃料参数Fuel EF'!E16</f>
        <v>1E-3</v>
      </c>
      <c r="L65" s="230">
        <f>'燃料参数Fuel EF'!F16</f>
        <v>1E-4</v>
      </c>
      <c r="M65" s="362">
        <f t="shared" si="10"/>
        <v>6964853.8971132003</v>
      </c>
      <c r="N65" s="362">
        <f t="shared" si="7"/>
        <v>125.24102700000002</v>
      </c>
      <c r="O65" s="362">
        <f t="shared" si="8"/>
        <v>12.5241027</v>
      </c>
      <c r="P65" s="363">
        <f t="shared" si="9"/>
        <v>6971717.1053927997</v>
      </c>
    </row>
    <row r="66" spans="1:18" ht="31.5" hidden="1" outlineLevel="1" x14ac:dyDescent="0.15">
      <c r="A66" s="235" t="s">
        <v>338</v>
      </c>
      <c r="B66" s="229" t="s">
        <v>406</v>
      </c>
      <c r="C66" s="61">
        <v>8.4700000000000006</v>
      </c>
      <c r="D66" s="61"/>
      <c r="E66" s="61"/>
      <c r="F66" s="61"/>
      <c r="G66" s="62">
        <f t="shared" si="6"/>
        <v>8.4700000000000006</v>
      </c>
      <c r="H66" s="385">
        <f>'燃料参数Fuel EF'!B17</f>
        <v>20</v>
      </c>
      <c r="I66" s="157">
        <f>'燃料参数Fuel EF'!C17</f>
        <v>98</v>
      </c>
      <c r="J66" s="231">
        <f>'燃料参数Fuel EF'!D17</f>
        <v>35168</v>
      </c>
      <c r="K66" s="230">
        <f>'燃料参数Fuel EF'!E17</f>
        <v>3.0000000000000001E-3</v>
      </c>
      <c r="L66" s="230">
        <f>'燃料参数Fuel EF'!F17</f>
        <v>5.9999999999999995E-4</v>
      </c>
      <c r="M66" s="362">
        <f t="shared" si="10"/>
        <v>214071.36725333336</v>
      </c>
      <c r="N66" s="362">
        <f t="shared" si="7"/>
        <v>8.9361888000000018</v>
      </c>
      <c r="O66" s="362">
        <f t="shared" si="8"/>
        <v>1.7872377599999998</v>
      </c>
      <c r="P66" s="363">
        <f t="shared" si="9"/>
        <v>214827.36882581335</v>
      </c>
    </row>
    <row r="67" spans="1:18" ht="31.5" hidden="1" outlineLevel="1" x14ac:dyDescent="0.15">
      <c r="A67" s="235" t="s">
        <v>339</v>
      </c>
      <c r="B67" s="229" t="s">
        <v>406</v>
      </c>
      <c r="C67" s="64"/>
      <c r="D67" s="64"/>
      <c r="E67" s="64"/>
      <c r="F67" s="64"/>
      <c r="G67" s="62">
        <f t="shared" si="6"/>
        <v>0</v>
      </c>
      <c r="H67" s="230">
        <f>'燃料参数Fuel EF'!B18</f>
        <v>29.42</v>
      </c>
      <c r="I67" s="157">
        <f>'燃料参数Fuel EF'!C18</f>
        <v>93</v>
      </c>
      <c r="J67" s="231">
        <f>'燃料参数Fuel EF'!D18</f>
        <v>38099</v>
      </c>
      <c r="K67" s="230">
        <f>'燃料参数Fuel EF'!E18</f>
        <v>1E-3</v>
      </c>
      <c r="L67" s="230">
        <f>'燃料参数Fuel EF'!F18</f>
        <v>1.5E-3</v>
      </c>
      <c r="M67" s="362">
        <f t="shared" si="10"/>
        <v>0</v>
      </c>
      <c r="N67" s="362">
        <f t="shared" si="7"/>
        <v>0</v>
      </c>
      <c r="O67" s="362">
        <f t="shared" si="8"/>
        <v>0</v>
      </c>
      <c r="P67" s="363">
        <f t="shared" si="9"/>
        <v>0</v>
      </c>
    </row>
    <row r="68" spans="1:18" ht="31.5" hidden="1" outlineLevel="1" x14ac:dyDescent="0.15">
      <c r="A68" s="235" t="s">
        <v>247</v>
      </c>
      <c r="B68" s="236" t="s">
        <v>407</v>
      </c>
      <c r="C68" s="64">
        <v>118.04</v>
      </c>
      <c r="D68" s="64">
        <v>81.89</v>
      </c>
      <c r="E68" s="180">
        <v>44.1</v>
      </c>
      <c r="F68" s="180">
        <v>50.3</v>
      </c>
      <c r="G68" s="62">
        <f t="shared" si="6"/>
        <v>294.33</v>
      </c>
      <c r="H68" s="167">
        <f>'燃料参数Fuel EF'!B19</f>
        <v>0</v>
      </c>
      <c r="I68" s="168">
        <f>'燃料参数Fuel EF'!C19</f>
        <v>0</v>
      </c>
      <c r="J68" s="167">
        <f>'燃料参数Fuel EF'!D19</f>
        <v>0</v>
      </c>
      <c r="N68" s="362"/>
      <c r="O68" s="362"/>
      <c r="P68" s="363">
        <f t="shared" si="9"/>
        <v>0</v>
      </c>
    </row>
    <row r="69" spans="1:18" hidden="1" outlineLevel="1" x14ac:dyDescent="0.15">
      <c r="A69" s="82"/>
      <c r="B69" s="27"/>
      <c r="C69" s="27"/>
      <c r="D69" s="27"/>
      <c r="E69" s="27"/>
      <c r="F69" s="27"/>
      <c r="G69" s="27"/>
      <c r="H69" s="53"/>
      <c r="I69" s="53"/>
      <c r="J69" s="53"/>
      <c r="K69" s="53"/>
      <c r="L69" s="237" t="s">
        <v>343</v>
      </c>
      <c r="M69" s="238">
        <f>SUM(M52:M67)</f>
        <v>379753431.74059457</v>
      </c>
      <c r="N69" s="238">
        <f>SUM(N52:N67)</f>
        <v>4570.0837378999995</v>
      </c>
      <c r="O69" s="238">
        <f>SUM(O52:O67)</f>
        <v>5698.3851104299993</v>
      </c>
      <c r="P69" s="255">
        <f>M69+N69*25+O69*298</f>
        <v>381565802.59695023</v>
      </c>
    </row>
    <row r="70" spans="1:18" hidden="1" outlineLevel="1" x14ac:dyDescent="0.15">
      <c r="A70" s="1055" t="s">
        <v>147</v>
      </c>
      <c r="B70" s="1056"/>
      <c r="C70" s="1056"/>
      <c r="D70" s="1056"/>
      <c r="E70" s="1056"/>
      <c r="F70" s="1056"/>
      <c r="G70" s="23"/>
      <c r="H70" s="23"/>
      <c r="I70" s="32"/>
      <c r="J70" s="32"/>
      <c r="K70" s="64"/>
      <c r="L70" s="23"/>
      <c r="M70" s="42"/>
      <c r="N70" s="42"/>
    </row>
    <row r="71" spans="1:18" hidden="1" outlineLevel="1" x14ac:dyDescent="0.15">
      <c r="A71" s="1053" t="s">
        <v>361</v>
      </c>
      <c r="B71" s="1054"/>
      <c r="C71" s="1054"/>
      <c r="D71" s="1054"/>
      <c r="E71" s="1054"/>
      <c r="G71" s="23"/>
      <c r="H71" s="23"/>
      <c r="I71" s="32"/>
      <c r="J71" s="32"/>
      <c r="K71" s="64"/>
      <c r="L71" s="23"/>
      <c r="M71" s="42"/>
      <c r="N71" s="42"/>
    </row>
    <row r="72" spans="1:18" hidden="1" outlineLevel="1" x14ac:dyDescent="0.15">
      <c r="A72" s="1053" t="s">
        <v>341</v>
      </c>
      <c r="B72" s="1054"/>
      <c r="C72" s="1054"/>
      <c r="G72" s="23"/>
      <c r="H72" s="23"/>
      <c r="I72" s="32"/>
      <c r="J72" s="32"/>
      <c r="K72" s="64"/>
      <c r="L72" s="23"/>
      <c r="M72" s="42"/>
      <c r="N72" s="42"/>
    </row>
    <row r="73" spans="1:18" hidden="1" outlineLevel="1" x14ac:dyDescent="0.15"/>
    <row r="74" spans="1:18" s="42" customFormat="1" ht="48.75" hidden="1" customHeight="1" outlineLevel="1" x14ac:dyDescent="0.15">
      <c r="A74" s="1046" t="s">
        <v>137</v>
      </c>
      <c r="B74" s="1046"/>
      <c r="C74" s="1046"/>
      <c r="D74" s="1046"/>
      <c r="E74" s="1046"/>
      <c r="F74" s="1046"/>
      <c r="G74" s="1047"/>
      <c r="H74" s="1047"/>
      <c r="I74" s="1047"/>
      <c r="J74" s="1024"/>
      <c r="K74" s="1024"/>
      <c r="L74" s="1024"/>
      <c r="M74" s="1024"/>
      <c r="N74" s="1024"/>
      <c r="O74" s="1047"/>
    </row>
    <row r="75" spans="1:18" s="42" customFormat="1" ht="78.75" hidden="1" outlineLevel="1" x14ac:dyDescent="0.15">
      <c r="A75" s="1020" t="s">
        <v>345</v>
      </c>
      <c r="B75" s="128" t="s">
        <v>356</v>
      </c>
      <c r="C75" s="240" t="s">
        <v>356</v>
      </c>
      <c r="D75" s="240" t="s">
        <v>360</v>
      </c>
      <c r="E75" s="241" t="s">
        <v>351</v>
      </c>
      <c r="F75" s="240" t="s">
        <v>353</v>
      </c>
      <c r="G75" s="240" t="s">
        <v>353</v>
      </c>
      <c r="H75" s="240" t="s">
        <v>350</v>
      </c>
      <c r="I75" s="240" t="s">
        <v>352</v>
      </c>
      <c r="J75" s="128" t="s">
        <v>354</v>
      </c>
      <c r="K75" s="240" t="s">
        <v>355</v>
      </c>
      <c r="L75" s="240" t="s">
        <v>363</v>
      </c>
      <c r="M75" s="240" t="s">
        <v>294</v>
      </c>
      <c r="N75" s="241" t="s">
        <v>362</v>
      </c>
      <c r="O75" s="241" t="s">
        <v>357</v>
      </c>
      <c r="R75" s="60"/>
    </row>
    <row r="76" spans="1:18" s="42" customFormat="1" ht="31.5" hidden="1" outlineLevel="1" x14ac:dyDescent="0.15">
      <c r="A76" s="1048"/>
      <c r="B76" s="242" t="s">
        <v>144</v>
      </c>
      <c r="C76" s="127" t="s">
        <v>349</v>
      </c>
      <c r="D76" s="80" t="s">
        <v>145</v>
      </c>
      <c r="E76" s="243" t="s">
        <v>349</v>
      </c>
      <c r="F76" s="80" t="s">
        <v>146</v>
      </c>
      <c r="G76" s="127" t="s">
        <v>349</v>
      </c>
      <c r="H76" s="80" t="s">
        <v>145</v>
      </c>
      <c r="I76" s="127" t="s">
        <v>349</v>
      </c>
      <c r="J76" s="244" t="s">
        <v>146</v>
      </c>
      <c r="K76" s="80" t="s">
        <v>145</v>
      </c>
      <c r="L76" s="80" t="s">
        <v>146</v>
      </c>
      <c r="M76" s="80" t="s">
        <v>145</v>
      </c>
      <c r="N76" s="243" t="s">
        <v>349</v>
      </c>
      <c r="O76" s="243" t="s">
        <v>349</v>
      </c>
      <c r="Q76" s="60"/>
      <c r="R76" s="69"/>
    </row>
    <row r="77" spans="1:18" s="42" customFormat="1" hidden="1" outlineLevel="1" x14ac:dyDescent="0.15">
      <c r="A77" s="308" t="s">
        <v>302</v>
      </c>
      <c r="B77" s="23">
        <v>2157</v>
      </c>
      <c r="C77" s="56">
        <f>B77*10000</f>
        <v>21570000</v>
      </c>
      <c r="D77" s="23">
        <v>6.01</v>
      </c>
      <c r="E77" s="182">
        <f>C77*(100-D77)/100</f>
        <v>20273643</v>
      </c>
      <c r="F77" s="23">
        <v>232</v>
      </c>
      <c r="G77" s="56">
        <f>F77*10000</f>
        <v>2320000</v>
      </c>
      <c r="H77" s="23">
        <v>0.55000000000000004</v>
      </c>
      <c r="I77" s="182">
        <f>(1-H77/100)*G77</f>
        <v>2307240</v>
      </c>
      <c r="J77" s="23">
        <v>3.9</v>
      </c>
      <c r="K77" s="159">
        <v>4.22</v>
      </c>
      <c r="L77" s="23">
        <v>302</v>
      </c>
      <c r="M77" s="74">
        <v>3.9</v>
      </c>
      <c r="N77" s="25">
        <f>J77*(1-K77/100)*10000+L77*(1-M77/100)*10000</f>
        <v>2939574.2</v>
      </c>
      <c r="O77" s="25">
        <f>N77+I77+E77</f>
        <v>25520457.199999999</v>
      </c>
      <c r="Q77" s="60"/>
      <c r="R77" s="70"/>
    </row>
    <row r="78" spans="1:18" s="42" customFormat="1" hidden="1" outlineLevel="1" x14ac:dyDescent="0.15">
      <c r="A78" s="309" t="s">
        <v>303</v>
      </c>
      <c r="B78" s="23">
        <v>361</v>
      </c>
      <c r="C78" s="56">
        <f>B78*10000</f>
        <v>3610000</v>
      </c>
      <c r="D78" s="23">
        <v>7.42</v>
      </c>
      <c r="E78" s="182">
        <f>C78*(100-D78)/100</f>
        <v>3342138</v>
      </c>
      <c r="F78" s="23">
        <v>324</v>
      </c>
      <c r="G78" s="56">
        <f>F78*10000</f>
        <v>3240000</v>
      </c>
      <c r="H78" s="386">
        <v>0.4</v>
      </c>
      <c r="I78" s="182">
        <f>(1-H78/100)*G78</f>
        <v>3227040</v>
      </c>
      <c r="J78" s="23"/>
      <c r="K78" s="23"/>
      <c r="L78" s="23"/>
      <c r="M78" s="74"/>
      <c r="N78" s="25">
        <f t="shared" ref="N78:N80" si="11">J78*(1-K78/100)*10000+L78*(1-M78/100)*10000</f>
        <v>0</v>
      </c>
      <c r="O78" s="25">
        <f>N78+I78+E78</f>
        <v>6569178</v>
      </c>
      <c r="R78" s="60"/>
    </row>
    <row r="79" spans="1:18" s="42" customFormat="1" hidden="1" outlineLevel="1" x14ac:dyDescent="0.15">
      <c r="A79" s="309" t="s">
        <v>304</v>
      </c>
      <c r="B79" s="23">
        <v>843</v>
      </c>
      <c r="C79" s="56">
        <f>B79*10000</f>
        <v>8430000</v>
      </c>
      <c r="D79" s="23">
        <v>6.62</v>
      </c>
      <c r="E79" s="182">
        <f>C79*(100-D79)/100</f>
        <v>7871934</v>
      </c>
      <c r="F79" s="23">
        <v>295</v>
      </c>
      <c r="G79" s="56">
        <f>F79*10000</f>
        <v>2950000</v>
      </c>
      <c r="H79" s="23">
        <v>0.32</v>
      </c>
      <c r="I79" s="182">
        <f>(1-H79/100)*G79</f>
        <v>2940560</v>
      </c>
      <c r="J79" s="23"/>
      <c r="K79" s="23"/>
      <c r="L79" s="23"/>
      <c r="M79" s="24"/>
      <c r="N79" s="25">
        <f t="shared" si="11"/>
        <v>0</v>
      </c>
      <c r="O79" s="25">
        <f>N79+I79+E79</f>
        <v>10812494</v>
      </c>
      <c r="R79" s="60"/>
    </row>
    <row r="80" spans="1:18" s="42" customFormat="1" hidden="1" outlineLevel="1" x14ac:dyDescent="0.15">
      <c r="A80" s="310" t="s">
        <v>305</v>
      </c>
      <c r="B80" s="23">
        <v>474</v>
      </c>
      <c r="C80" s="56">
        <f>B80*10000</f>
        <v>4740000</v>
      </c>
      <c r="D80" s="23">
        <v>7.23</v>
      </c>
      <c r="E80" s="182">
        <f>C80*(100-D80)/100</f>
        <v>4397298</v>
      </c>
      <c r="F80" s="23">
        <v>431</v>
      </c>
      <c r="G80" s="56">
        <f>F80*10000</f>
        <v>4310000</v>
      </c>
      <c r="H80" s="23">
        <v>0.37</v>
      </c>
      <c r="I80" s="182">
        <f>(1-H80/100)*G80</f>
        <v>4294053</v>
      </c>
      <c r="J80" s="23"/>
      <c r="K80" s="23"/>
      <c r="L80" s="23"/>
      <c r="M80" s="24"/>
      <c r="N80" s="25">
        <f t="shared" si="11"/>
        <v>0</v>
      </c>
      <c r="O80" s="25">
        <f>N80+I80+E80</f>
        <v>8691351</v>
      </c>
      <c r="R80" s="69"/>
    </row>
    <row r="81" spans="1:18" s="42" customFormat="1" hidden="1" outlineLevel="1" x14ac:dyDescent="0.15">
      <c r="A81" s="473" t="s">
        <v>343</v>
      </c>
      <c r="B81" s="27"/>
      <c r="C81" s="27"/>
      <c r="D81" s="27"/>
      <c r="E81" s="58">
        <f t="shared" ref="E81" si="12">SUM(E76:E80)</f>
        <v>35885013</v>
      </c>
      <c r="F81" s="28"/>
      <c r="G81" s="28"/>
      <c r="H81" s="28"/>
      <c r="I81" s="58">
        <f>SUM(I77:I80)</f>
        <v>12768893</v>
      </c>
      <c r="J81" s="28"/>
      <c r="K81" s="28"/>
      <c r="L81" s="28"/>
      <c r="M81" s="28"/>
      <c r="N81" s="58">
        <f>SUM(N77:N80)</f>
        <v>2939574.2</v>
      </c>
      <c r="O81" s="169">
        <f>SUM(O77:O80)</f>
        <v>51593480.200000003</v>
      </c>
      <c r="R81" s="69"/>
    </row>
    <row r="82" spans="1:18" s="42" customFormat="1" hidden="1" outlineLevel="1" x14ac:dyDescent="0.15">
      <c r="A82" s="42" t="s">
        <v>358</v>
      </c>
      <c r="M82" s="43"/>
      <c r="N82" s="43"/>
      <c r="P82" s="21"/>
      <c r="R82" s="70"/>
    </row>
    <row r="83" spans="1:18" s="42" customFormat="1" hidden="1" outlineLevel="1" x14ac:dyDescent="0.15">
      <c r="A83" s="42" t="s">
        <v>291</v>
      </c>
      <c r="M83" s="43"/>
      <c r="N83" s="43"/>
      <c r="O83" s="43"/>
    </row>
    <row r="84" spans="1:18" s="42" customFormat="1" hidden="1" outlineLevel="1" x14ac:dyDescent="0.15">
      <c r="M84" s="43"/>
      <c r="N84" s="43"/>
      <c r="O84" s="43"/>
    </row>
    <row r="85" spans="1:18" ht="52.5" hidden="1" customHeight="1" outlineLevel="1" x14ac:dyDescent="0.15">
      <c r="A85" s="1046" t="s">
        <v>163</v>
      </c>
      <c r="B85" s="1042"/>
      <c r="C85" s="1042"/>
      <c r="D85" s="1042"/>
      <c r="E85" s="1042"/>
      <c r="F85" s="1042"/>
      <c r="G85" s="1042"/>
      <c r="H85" s="1042"/>
      <c r="I85" s="1042"/>
      <c r="J85" s="1042"/>
      <c r="K85" s="1042"/>
      <c r="L85" s="1042"/>
      <c r="M85" s="29"/>
      <c r="N85" s="29"/>
    </row>
    <row r="86" spans="1:18" ht="34.5" hidden="1" outlineLevel="1" x14ac:dyDescent="0.15">
      <c r="A86" s="71"/>
      <c r="B86" s="247" t="s">
        <v>349</v>
      </c>
      <c r="C86" s="79"/>
      <c r="D86" s="224" t="s">
        <v>106</v>
      </c>
      <c r="E86" s="224" t="s">
        <v>107</v>
      </c>
      <c r="F86" s="224" t="s">
        <v>108</v>
      </c>
      <c r="G86" s="224" t="s">
        <v>109</v>
      </c>
      <c r="H86" s="248"/>
      <c r="I86" s="224" t="s">
        <v>113</v>
      </c>
      <c r="J86" s="224" t="s">
        <v>110</v>
      </c>
      <c r="K86" s="224" t="s">
        <v>111</v>
      </c>
      <c r="L86" s="226" t="s">
        <v>112</v>
      </c>
      <c r="M86" s="29"/>
      <c r="N86" s="29"/>
    </row>
    <row r="87" spans="1:18" ht="107.25" hidden="1" customHeight="1" outlineLevel="1" x14ac:dyDescent="0.15">
      <c r="A87" s="218" t="s">
        <v>364</v>
      </c>
      <c r="B87" s="24">
        <f>O81</f>
        <v>51593480.200000003</v>
      </c>
      <c r="C87" s="219" t="s">
        <v>365</v>
      </c>
      <c r="D87" s="263">
        <f>M69</f>
        <v>379753431.74059457</v>
      </c>
      <c r="E87" s="263">
        <f t="shared" ref="E87:G87" si="13">N69</f>
        <v>4570.0837378999995</v>
      </c>
      <c r="F87" s="263">
        <f t="shared" si="13"/>
        <v>5698.3851104299993</v>
      </c>
      <c r="G87" s="263">
        <f t="shared" si="13"/>
        <v>381565802.59695023</v>
      </c>
      <c r="H87" s="453" t="s">
        <v>471</v>
      </c>
      <c r="I87" s="30">
        <f>D87/B87</f>
        <v>7.3604926488481883</v>
      </c>
      <c r="J87" s="30">
        <f>E87/B87</f>
        <v>8.8578706460278668E-5</v>
      </c>
      <c r="K87" s="30">
        <f>F87/B87</f>
        <v>1.1044777534565305E-4</v>
      </c>
      <c r="L87" s="31">
        <f>G87/B87</f>
        <v>7.3956205535626998</v>
      </c>
      <c r="M87" s="29"/>
      <c r="N87" s="29"/>
    </row>
    <row r="88" spans="1:18" ht="143.25" hidden="1" customHeight="1" outlineLevel="1" x14ac:dyDescent="0.15">
      <c r="A88" s="218" t="s">
        <v>454</v>
      </c>
      <c r="B88" s="24">
        <f>'06-11年电网电量交换Grid Exchange'!E20</f>
        <v>2423724</v>
      </c>
      <c r="C88" s="54" t="s">
        <v>293</v>
      </c>
      <c r="D88" s="263">
        <f>'06-11年电网电量交换Grid Exchange'!$E$20*华中电网Central!I90</f>
        <v>18529231.732381351</v>
      </c>
      <c r="E88" s="263">
        <f>'06-11年电网电量交换Grid Exchange'!$E$20*华中电网Central!J90</f>
        <v>201.12498742877327</v>
      </c>
      <c r="F88" s="263">
        <f>'06-11年电网电量交换Grid Exchange'!$E$20*华中电网Central!K90</f>
        <v>287.38922023026555</v>
      </c>
      <c r="G88" s="263">
        <f>'06-11年电网电量交换Grid Exchange'!$E$20*华中电网Central!L90</f>
        <v>18619901.844695691</v>
      </c>
      <c r="H88" s="432" t="s">
        <v>411</v>
      </c>
      <c r="I88" s="172">
        <f>SUM(D87:D89)/(B88+B87)</f>
        <v>7.3732557871437541</v>
      </c>
      <c r="J88" s="172">
        <f>SUM(E87:E89)/(B88+B87)</f>
        <v>8.8327576297048938E-5</v>
      </c>
      <c r="K88" s="172">
        <f>SUM(F87:F89)/(B88+B87)</f>
        <v>1.1081236837985526E-4</v>
      </c>
      <c r="L88" s="173">
        <f>SUM(G87:G89)/(B88+B87)</f>
        <v>7.4084860623283779</v>
      </c>
      <c r="M88" s="29"/>
      <c r="N88" s="29"/>
    </row>
    <row r="89" spans="1:18" hidden="1" outlineLevel="1" x14ac:dyDescent="0.15">
      <c r="A89" s="335"/>
      <c r="B89" s="159"/>
      <c r="C89" s="54"/>
      <c r="D89" s="263"/>
      <c r="E89" s="263"/>
      <c r="F89" s="263"/>
      <c r="G89" s="263"/>
      <c r="H89" s="159"/>
      <c r="I89" s="159"/>
      <c r="J89" s="159"/>
      <c r="K89" s="159"/>
      <c r="L89" s="194"/>
    </row>
    <row r="90" spans="1:18" ht="39" hidden="1" customHeight="1" outlineLevel="1" x14ac:dyDescent="0.15">
      <c r="A90" s="257"/>
      <c r="B90" s="187"/>
      <c r="C90" s="402"/>
      <c r="D90" s="34"/>
      <c r="E90" s="77"/>
      <c r="F90" s="36"/>
      <c r="G90" s="348"/>
      <c r="H90" s="1049"/>
      <c r="I90" s="1047"/>
      <c r="J90" s="1047"/>
      <c r="K90" s="1047"/>
      <c r="L90" s="205"/>
      <c r="M90" s="29"/>
      <c r="N90" s="29"/>
    </row>
    <row r="91" spans="1:18" ht="21" customHeight="1" collapsed="1" x14ac:dyDescent="0.15">
      <c r="A91" s="159"/>
      <c r="B91" s="159"/>
      <c r="C91" s="403"/>
      <c r="D91" s="24"/>
      <c r="E91" s="54"/>
      <c r="F91" s="32"/>
      <c r="G91" s="263"/>
      <c r="H91" s="399"/>
      <c r="I91" s="403"/>
      <c r="J91" s="403"/>
      <c r="K91" s="403"/>
      <c r="L91" s="30"/>
      <c r="M91" s="29"/>
      <c r="N91" s="29"/>
    </row>
    <row r="92" spans="1:18" ht="25.5" customHeight="1" x14ac:dyDescent="0.15">
      <c r="A92" s="338" t="s">
        <v>1</v>
      </c>
      <c r="B92" s="43"/>
      <c r="C92" s="83"/>
      <c r="D92" s="42"/>
      <c r="E92" s="42"/>
      <c r="F92" s="60"/>
      <c r="G92" s="232"/>
      <c r="H92" s="42"/>
      <c r="I92" s="43"/>
      <c r="J92" s="43"/>
      <c r="K92" s="42"/>
      <c r="L92" s="42"/>
      <c r="M92" s="29"/>
      <c r="N92" s="29"/>
    </row>
    <row r="93" spans="1:18" ht="48.75" hidden="1" customHeight="1" outlineLevel="1" x14ac:dyDescent="0.15">
      <c r="A93" s="1046" t="s">
        <v>29</v>
      </c>
      <c r="B93" s="1083"/>
      <c r="C93" s="1083"/>
      <c r="D93" s="1083"/>
      <c r="E93" s="1083"/>
      <c r="F93" s="1083"/>
      <c r="G93" s="1083"/>
      <c r="H93" s="1083"/>
      <c r="I93" s="1083"/>
      <c r="J93" s="1083"/>
      <c r="K93" s="1083"/>
      <c r="L93" s="1083"/>
      <c r="M93" s="1083"/>
      <c r="N93" s="1083"/>
      <c r="O93" s="1083"/>
      <c r="P93" s="1083"/>
    </row>
    <row r="94" spans="1:18" ht="97.5" hidden="1" outlineLevel="1" x14ac:dyDescent="0.15">
      <c r="A94" s="224" t="s">
        <v>398</v>
      </c>
      <c r="B94" s="224" t="s">
        <v>399</v>
      </c>
      <c r="C94" s="240" t="s">
        <v>295</v>
      </c>
      <c r="D94" s="240" t="s">
        <v>296</v>
      </c>
      <c r="E94" s="240" t="s">
        <v>297</v>
      </c>
      <c r="F94" s="240" t="s">
        <v>298</v>
      </c>
      <c r="G94" s="224" t="s">
        <v>255</v>
      </c>
      <c r="H94" s="224" t="s">
        <v>156</v>
      </c>
      <c r="I94" s="224" t="s">
        <v>218</v>
      </c>
      <c r="J94" s="225" t="s">
        <v>217</v>
      </c>
      <c r="K94" s="224" t="s">
        <v>94</v>
      </c>
      <c r="L94" s="224" t="s">
        <v>95</v>
      </c>
      <c r="M94" s="224" t="s">
        <v>98</v>
      </c>
      <c r="N94" s="224" t="s">
        <v>99</v>
      </c>
      <c r="O94" s="224" t="s">
        <v>100</v>
      </c>
      <c r="P94" s="226" t="s">
        <v>101</v>
      </c>
    </row>
    <row r="95" spans="1:18" ht="97.5" hidden="1" outlineLevel="1" x14ac:dyDescent="0.15">
      <c r="A95" s="68"/>
      <c r="B95" s="68"/>
      <c r="C95" s="68"/>
      <c r="D95" s="68"/>
      <c r="E95" s="68"/>
      <c r="F95" s="68"/>
      <c r="G95" s="46"/>
      <c r="H95" s="262" t="s">
        <v>92</v>
      </c>
      <c r="I95" s="46" t="s">
        <v>404</v>
      </c>
      <c r="J95" s="262" t="s">
        <v>93</v>
      </c>
      <c r="K95" s="262" t="s">
        <v>96</v>
      </c>
      <c r="L95" s="262" t="s">
        <v>97</v>
      </c>
      <c r="M95" s="262" t="s">
        <v>405</v>
      </c>
      <c r="N95" s="262" t="s">
        <v>405</v>
      </c>
      <c r="O95" s="262" t="s">
        <v>405</v>
      </c>
      <c r="P95" s="251" t="s">
        <v>405</v>
      </c>
    </row>
    <row r="96" spans="1:18" hidden="1" outlineLevel="1" x14ac:dyDescent="0.15">
      <c r="A96" s="200"/>
      <c r="B96" s="200"/>
      <c r="C96" s="163" t="s">
        <v>380</v>
      </c>
      <c r="D96" s="164" t="s">
        <v>381</v>
      </c>
      <c r="E96" s="164" t="s">
        <v>382</v>
      </c>
      <c r="F96" s="164" t="s">
        <v>388</v>
      </c>
      <c r="G96" s="200" t="s">
        <v>391</v>
      </c>
      <c r="H96" s="163" t="s">
        <v>385</v>
      </c>
      <c r="I96" s="164" t="s">
        <v>386</v>
      </c>
      <c r="J96" s="165" t="s">
        <v>378</v>
      </c>
      <c r="K96" s="164" t="s">
        <v>379</v>
      </c>
      <c r="L96" s="164" t="s">
        <v>375</v>
      </c>
      <c r="M96" s="164" t="s">
        <v>226</v>
      </c>
      <c r="N96" s="340" t="s">
        <v>299</v>
      </c>
      <c r="O96" s="340" t="s">
        <v>300</v>
      </c>
      <c r="P96" s="166" t="s">
        <v>301</v>
      </c>
    </row>
    <row r="97" spans="1:16" ht="31.5" hidden="1" outlineLevel="1" x14ac:dyDescent="0.15">
      <c r="A97" s="328" t="s">
        <v>324</v>
      </c>
      <c r="B97" s="329" t="s">
        <v>406</v>
      </c>
      <c r="C97" s="61">
        <v>8001.54</v>
      </c>
      <c r="D97" s="397">
        <v>1513.1</v>
      </c>
      <c r="E97" s="61">
        <v>4117.45</v>
      </c>
      <c r="F97" s="61">
        <v>2766.85</v>
      </c>
      <c r="G97" s="62">
        <f>SUM(C97:F97)</f>
        <v>16398.939999999999</v>
      </c>
      <c r="H97" s="253">
        <f>'燃料参数Fuel EF'!B3</f>
        <v>26.37</v>
      </c>
      <c r="I97" s="156">
        <f>'燃料参数Fuel EF'!C3</f>
        <v>98</v>
      </c>
      <c r="J97" s="254">
        <f>'燃料参数Fuel EF'!D3</f>
        <v>20908</v>
      </c>
      <c r="K97" s="253">
        <f>'燃料参数Fuel EF'!E3</f>
        <v>1E-3</v>
      </c>
      <c r="L97" s="253">
        <f>'燃料参数Fuel EF'!F3</f>
        <v>1.5E-3</v>
      </c>
      <c r="M97" s="233">
        <f>G97*J97*H97*I97*44/12/100/100</f>
        <v>324889670.93052614</v>
      </c>
      <c r="N97" s="233">
        <f>G97*J97*K97/100</f>
        <v>3428.6903752000003</v>
      </c>
      <c r="O97" s="233">
        <f>G97*J97*L97/100</f>
        <v>5143.0355627999998</v>
      </c>
      <c r="P97" s="234">
        <f>M97+N97*25+O97*298</f>
        <v>326508012.78762054</v>
      </c>
    </row>
    <row r="98" spans="1:16" ht="31.5" hidden="1" outlineLevel="1" x14ac:dyDescent="0.15">
      <c r="A98" s="235" t="s">
        <v>325</v>
      </c>
      <c r="B98" s="229" t="s">
        <v>406</v>
      </c>
      <c r="C98" s="61">
        <v>2.31</v>
      </c>
      <c r="D98" s="61"/>
      <c r="E98" s="61"/>
      <c r="F98" s="61"/>
      <c r="G98" s="62">
        <f t="shared" ref="G98:G113" si="14">SUM(C98:F98)</f>
        <v>2.31</v>
      </c>
      <c r="H98" s="230">
        <f>'燃料参数Fuel EF'!B4</f>
        <v>25.41</v>
      </c>
      <c r="I98" s="157">
        <f>'燃料参数Fuel EF'!C4</f>
        <v>98</v>
      </c>
      <c r="J98" s="231">
        <f>'燃料参数Fuel EF'!D4</f>
        <v>26344</v>
      </c>
      <c r="K98" s="230">
        <f>'燃料参数Fuel EF'!E4</f>
        <v>1E-3</v>
      </c>
      <c r="L98" s="230">
        <f>'燃料参数Fuel EF'!F4</f>
        <v>1.5E-3</v>
      </c>
      <c r="M98" s="233">
        <f>G98*J98*H98*I98*44/12/100/100</f>
        <v>55564.302726239999</v>
      </c>
      <c r="N98" s="233">
        <f t="shared" ref="N98:N112" si="15">G98*J98*K98/100</f>
        <v>0.60854640000000004</v>
      </c>
      <c r="O98" s="233">
        <f t="shared" ref="O98:O112" si="16">G98*J98*L98/100</f>
        <v>0.91281959999999995</v>
      </c>
      <c r="P98" s="234">
        <f t="shared" ref="P98:P113" si="17">M98+N98*25+O98*298</f>
        <v>55851.536627039997</v>
      </c>
    </row>
    <row r="99" spans="1:16" ht="31.5" hidden="1" outlineLevel="1" x14ac:dyDescent="0.15">
      <c r="A99" s="235" t="s">
        <v>326</v>
      </c>
      <c r="B99" s="229" t="s">
        <v>406</v>
      </c>
      <c r="C99" s="61"/>
      <c r="D99" s="61">
        <v>0.08</v>
      </c>
      <c r="E99" s="61">
        <v>13.38</v>
      </c>
      <c r="F99" s="61">
        <v>57.11</v>
      </c>
      <c r="G99" s="62">
        <f t="shared" si="14"/>
        <v>70.569999999999993</v>
      </c>
      <c r="H99" s="230">
        <f>'燃料参数Fuel EF'!B5</f>
        <v>25.41</v>
      </c>
      <c r="I99" s="157">
        <f>'燃料参数Fuel EF'!C5</f>
        <v>98</v>
      </c>
      <c r="J99" s="231">
        <f>'燃料参数Fuel EF'!D5</f>
        <v>10454</v>
      </c>
      <c r="K99" s="230">
        <f>'燃料参数Fuel EF'!E5</f>
        <v>1E-3</v>
      </c>
      <c r="L99" s="230">
        <f>'燃料参数Fuel EF'!F5</f>
        <v>1.5E-3</v>
      </c>
      <c r="M99" s="233">
        <f t="shared" ref="M99:M112" si="18">G99*J99*H99*I99*44/12/100/100</f>
        <v>673604.19689947995</v>
      </c>
      <c r="N99" s="233">
        <f t="shared" si="15"/>
        <v>7.3773877999999993</v>
      </c>
      <c r="O99" s="233">
        <f t="shared" si="16"/>
        <v>11.0660817</v>
      </c>
      <c r="P99" s="234">
        <f t="shared" si="17"/>
        <v>677086.3239410799</v>
      </c>
    </row>
    <row r="100" spans="1:16" ht="31.5" hidden="1" outlineLevel="1" x14ac:dyDescent="0.15">
      <c r="A100" s="235" t="s">
        <v>327</v>
      </c>
      <c r="B100" s="229" t="s">
        <v>406</v>
      </c>
      <c r="C100" s="61">
        <v>297.43</v>
      </c>
      <c r="D100" s="61"/>
      <c r="E100" s="61"/>
      <c r="F100" s="61"/>
      <c r="G100" s="62">
        <f t="shared" si="14"/>
        <v>297.43</v>
      </c>
      <c r="H100" s="230">
        <f>'燃料参数Fuel EF'!B6</f>
        <v>33.56</v>
      </c>
      <c r="I100" s="157">
        <f>'燃料参数Fuel EF'!C6</f>
        <v>98</v>
      </c>
      <c r="J100" s="231">
        <f>'燃料参数Fuel EF'!D6</f>
        <v>17584</v>
      </c>
      <c r="K100" s="230">
        <f>'燃料参数Fuel EF'!E6</f>
        <v>1E-3</v>
      </c>
      <c r="L100" s="230">
        <f>'燃料参数Fuel EF'!F6</f>
        <v>1.5E-3</v>
      </c>
      <c r="M100" s="233">
        <f t="shared" si="18"/>
        <v>6306986.544681387</v>
      </c>
      <c r="N100" s="233">
        <f t="shared" si="15"/>
        <v>52.300091200000004</v>
      </c>
      <c r="O100" s="233">
        <f t="shared" si="16"/>
        <v>78.450136799999996</v>
      </c>
      <c r="P100" s="234">
        <f t="shared" si="17"/>
        <v>6331672.1877277866</v>
      </c>
    </row>
    <row r="101" spans="1:16" ht="31.5" hidden="1" outlineLevel="1" x14ac:dyDescent="0.15">
      <c r="A101" s="235" t="s">
        <v>328</v>
      </c>
      <c r="B101" s="229" t="s">
        <v>406</v>
      </c>
      <c r="C101" s="61">
        <v>3.24</v>
      </c>
      <c r="D101" s="61">
        <v>1.73</v>
      </c>
      <c r="E101" s="61"/>
      <c r="F101" s="61">
        <v>2.74</v>
      </c>
      <c r="G101" s="62">
        <f t="shared" si="14"/>
        <v>7.7100000000000009</v>
      </c>
      <c r="H101" s="230">
        <f>'燃料参数Fuel EF'!B7</f>
        <v>29.42</v>
      </c>
      <c r="I101" s="157">
        <f>'燃料参数Fuel EF'!C7</f>
        <v>93</v>
      </c>
      <c r="J101" s="158">
        <f>'燃料参数Fuel EF'!D7</f>
        <v>28435</v>
      </c>
      <c r="K101" s="230">
        <f>'燃料参数Fuel EF'!E7</f>
        <v>1E-3</v>
      </c>
      <c r="L101" s="230">
        <f>'燃料参数Fuel EF'!F7</f>
        <v>1.5E-3</v>
      </c>
      <c r="M101" s="233">
        <f t="shared" si="18"/>
        <v>219940.22146470007</v>
      </c>
      <c r="N101" s="233">
        <f t="shared" si="15"/>
        <v>2.1923385000000004</v>
      </c>
      <c r="O101" s="233">
        <f t="shared" si="16"/>
        <v>3.2885077500000004</v>
      </c>
      <c r="P101" s="234">
        <f t="shared" si="17"/>
        <v>220975.00523670006</v>
      </c>
    </row>
    <row r="102" spans="1:16" ht="31.5" hidden="1" outlineLevel="1" x14ac:dyDescent="0.15">
      <c r="A102" s="235" t="s">
        <v>329</v>
      </c>
      <c r="B102" s="229" t="s">
        <v>323</v>
      </c>
      <c r="C102" s="61"/>
      <c r="D102" s="61">
        <v>1.55</v>
      </c>
      <c r="E102" s="61">
        <v>3.92</v>
      </c>
      <c r="F102" s="61">
        <v>2.17</v>
      </c>
      <c r="G102" s="62">
        <f t="shared" si="14"/>
        <v>7.64</v>
      </c>
      <c r="H102" s="157">
        <f>'燃料参数Fuel EF'!B8</f>
        <v>13.58</v>
      </c>
      <c r="I102" s="157">
        <f>'燃料参数Fuel EF'!C8</f>
        <v>99</v>
      </c>
      <c r="J102" s="231">
        <f>'燃料参数Fuel EF'!D8</f>
        <v>173535</v>
      </c>
      <c r="K102" s="230">
        <f>'燃料参数Fuel EF'!E8</f>
        <v>1E-3</v>
      </c>
      <c r="L102" s="230">
        <f>'燃料参数Fuel EF'!F8</f>
        <v>1E-4</v>
      </c>
      <c r="M102" s="233">
        <f t="shared" si="18"/>
        <v>653562.06105959998</v>
      </c>
      <c r="N102" s="233">
        <f t="shared" si="15"/>
        <v>13.258073999999999</v>
      </c>
      <c r="O102" s="233">
        <f t="shared" si="16"/>
        <v>1.3258074</v>
      </c>
      <c r="P102" s="234">
        <f t="shared" si="17"/>
        <v>654288.60351479996</v>
      </c>
    </row>
    <row r="103" spans="1:16" ht="31.5" hidden="1" outlineLevel="1" x14ac:dyDescent="0.15">
      <c r="A103" s="235" t="s">
        <v>330</v>
      </c>
      <c r="B103" s="229" t="s">
        <v>323</v>
      </c>
      <c r="C103" s="61">
        <v>1.0900000000000001</v>
      </c>
      <c r="D103" s="397">
        <v>29.6</v>
      </c>
      <c r="E103" s="61"/>
      <c r="F103" s="61">
        <v>35.71</v>
      </c>
      <c r="G103" s="62">
        <f t="shared" si="14"/>
        <v>66.400000000000006</v>
      </c>
      <c r="H103" s="384">
        <f>'燃料参数Fuel EF'!B9</f>
        <v>12.2</v>
      </c>
      <c r="I103" s="157">
        <f>'燃料参数Fuel EF'!C9</f>
        <v>99</v>
      </c>
      <c r="J103" s="231">
        <f>'燃料参数Fuel EF'!D9</f>
        <v>202218</v>
      </c>
      <c r="K103" s="230">
        <f>'燃料参数Fuel EF'!E9</f>
        <v>1E-3</v>
      </c>
      <c r="L103" s="230">
        <f>'燃料参数Fuel EF'!F9</f>
        <v>1E-4</v>
      </c>
      <c r="M103" s="233">
        <f t="shared" si="18"/>
        <v>5946403.0950720003</v>
      </c>
      <c r="N103" s="233">
        <f t="shared" si="15"/>
        <v>134.27275200000003</v>
      </c>
      <c r="O103" s="233">
        <f t="shared" si="16"/>
        <v>13.427275200000002</v>
      </c>
      <c r="P103" s="234">
        <f t="shared" si="17"/>
        <v>5953761.2418815996</v>
      </c>
    </row>
    <row r="104" spans="1:16" ht="31.5" hidden="1" outlineLevel="1" x14ac:dyDescent="0.15">
      <c r="A104" s="235" t="s">
        <v>331</v>
      </c>
      <c r="B104" s="229" t="s">
        <v>406</v>
      </c>
      <c r="C104" s="61"/>
      <c r="D104" s="61"/>
      <c r="E104" s="61"/>
      <c r="F104" s="61"/>
      <c r="G104" s="62">
        <f t="shared" si="14"/>
        <v>0</v>
      </c>
      <c r="H104" s="157">
        <f>'燃料参数Fuel EF'!B10</f>
        <v>20.079999999999998</v>
      </c>
      <c r="I104" s="157">
        <f>'燃料参数Fuel EF'!C10</f>
        <v>98</v>
      </c>
      <c r="J104" s="158">
        <f>'燃料参数Fuel EF'!D10</f>
        <v>41816</v>
      </c>
      <c r="K104" s="230">
        <f>'燃料参数Fuel EF'!E10</f>
        <v>3.0000000000000001E-3</v>
      </c>
      <c r="L104" s="230">
        <f>'燃料参数Fuel EF'!F10</f>
        <v>5.9999999999999995E-4</v>
      </c>
      <c r="M104" s="233">
        <f t="shared" si="18"/>
        <v>0</v>
      </c>
      <c r="N104" s="233">
        <f t="shared" si="15"/>
        <v>0</v>
      </c>
      <c r="O104" s="233">
        <f t="shared" si="16"/>
        <v>0</v>
      </c>
      <c r="P104" s="234">
        <f t="shared" si="17"/>
        <v>0</v>
      </c>
    </row>
    <row r="105" spans="1:16" ht="31.5" hidden="1" outlineLevel="1" x14ac:dyDescent="0.15">
      <c r="A105" s="235" t="s">
        <v>332</v>
      </c>
      <c r="B105" s="229" t="s">
        <v>406</v>
      </c>
      <c r="C105" s="61">
        <v>0.01</v>
      </c>
      <c r="D105" s="61"/>
      <c r="E105" s="61"/>
      <c r="F105" s="61"/>
      <c r="G105" s="62">
        <f t="shared" si="14"/>
        <v>0.01</v>
      </c>
      <c r="H105" s="384">
        <f>'燃料参数Fuel EF'!B11</f>
        <v>18.899999999999999</v>
      </c>
      <c r="I105" s="157">
        <f>'燃料参数Fuel EF'!C11</f>
        <v>98</v>
      </c>
      <c r="J105" s="158">
        <f>'燃料参数Fuel EF'!D11</f>
        <v>43070</v>
      </c>
      <c r="K105" s="230">
        <f>'燃料参数Fuel EF'!E11</f>
        <v>3.0000000000000001E-3</v>
      </c>
      <c r="L105" s="230">
        <f>'燃料参数Fuel EF'!F11</f>
        <v>5.9999999999999995E-4</v>
      </c>
      <c r="M105" s="233">
        <f t="shared" si="18"/>
        <v>292.50559799999996</v>
      </c>
      <c r="N105" s="233">
        <f t="shared" si="15"/>
        <v>1.2921E-2</v>
      </c>
      <c r="O105" s="233">
        <f t="shared" si="16"/>
        <v>2.5842E-3</v>
      </c>
      <c r="P105" s="234">
        <f t="shared" si="17"/>
        <v>293.59871459999994</v>
      </c>
    </row>
    <row r="106" spans="1:16" ht="31.5" hidden="1" outlineLevel="1" x14ac:dyDescent="0.15">
      <c r="A106" s="235" t="s">
        <v>333</v>
      </c>
      <c r="B106" s="229" t="s">
        <v>406</v>
      </c>
      <c r="C106" s="61">
        <v>10.46</v>
      </c>
      <c r="D106" s="61">
        <v>0.97</v>
      </c>
      <c r="E106" s="61"/>
      <c r="F106" s="61">
        <v>2.2799999999999998</v>
      </c>
      <c r="G106" s="62">
        <f t="shared" si="14"/>
        <v>13.71</v>
      </c>
      <c r="H106" s="384">
        <f>'燃料参数Fuel EF'!B12</f>
        <v>20.2</v>
      </c>
      <c r="I106" s="157">
        <f>'燃料参数Fuel EF'!C12</f>
        <v>98</v>
      </c>
      <c r="J106" s="158">
        <f>'燃料参数Fuel EF'!D12</f>
        <v>42652</v>
      </c>
      <c r="K106" s="230">
        <f>'燃料参数Fuel EF'!E12</f>
        <v>3.0000000000000001E-3</v>
      </c>
      <c r="L106" s="230">
        <f>'燃料参数Fuel EF'!F12</f>
        <v>5.9999999999999995E-4</v>
      </c>
      <c r="M106" s="233">
        <f t="shared" si="18"/>
        <v>424449.21127840003</v>
      </c>
      <c r="N106" s="233">
        <f t="shared" si="15"/>
        <v>17.542767600000001</v>
      </c>
      <c r="O106" s="233">
        <f t="shared" si="16"/>
        <v>3.50855352</v>
      </c>
      <c r="P106" s="234">
        <f t="shared" si="17"/>
        <v>425933.32941736002</v>
      </c>
    </row>
    <row r="107" spans="1:16" ht="31.5" hidden="1" outlineLevel="1" x14ac:dyDescent="0.15">
      <c r="A107" s="235" t="s">
        <v>334</v>
      </c>
      <c r="B107" s="229" t="s">
        <v>406</v>
      </c>
      <c r="C107" s="61">
        <v>344.59</v>
      </c>
      <c r="D107" s="61">
        <v>0.24</v>
      </c>
      <c r="E107" s="61"/>
      <c r="F107" s="61"/>
      <c r="G107" s="62">
        <f t="shared" si="14"/>
        <v>344.83</v>
      </c>
      <c r="H107" s="384">
        <f>'燃料参数Fuel EF'!B13</f>
        <v>21.1</v>
      </c>
      <c r="I107" s="157">
        <f>'燃料参数Fuel EF'!C13</f>
        <v>98</v>
      </c>
      <c r="J107" s="158">
        <f>'燃料参数Fuel EF'!D13</f>
        <v>41816</v>
      </c>
      <c r="K107" s="230">
        <f>'燃料参数Fuel EF'!E13</f>
        <v>3.0000000000000001E-3</v>
      </c>
      <c r="L107" s="230">
        <f>'燃料参数Fuel EF'!F13</f>
        <v>5.9999999999999995E-4</v>
      </c>
      <c r="M107" s="233">
        <f t="shared" si="18"/>
        <v>10932701.503087468</v>
      </c>
      <c r="N107" s="233">
        <f t="shared" si="15"/>
        <v>432.58233840000003</v>
      </c>
      <c r="O107" s="233">
        <f t="shared" si="16"/>
        <v>86.516467679999991</v>
      </c>
      <c r="P107" s="234">
        <f t="shared" si="17"/>
        <v>10969297.968916109</v>
      </c>
    </row>
    <row r="108" spans="1:16" ht="31.5" hidden="1" outlineLevel="1" x14ac:dyDescent="0.15">
      <c r="A108" s="235" t="s">
        <v>335</v>
      </c>
      <c r="B108" s="229" t="s">
        <v>406</v>
      </c>
      <c r="C108" s="61"/>
      <c r="D108" s="61"/>
      <c r="E108" s="61"/>
      <c r="F108" s="61"/>
      <c r="G108" s="62">
        <f t="shared" si="14"/>
        <v>0</v>
      </c>
      <c r="H108" s="384">
        <f>'燃料参数Fuel EF'!B14</f>
        <v>17.2</v>
      </c>
      <c r="I108" s="157">
        <f>'燃料参数Fuel EF'!C14</f>
        <v>99</v>
      </c>
      <c r="J108" s="158">
        <f>'燃料参数Fuel EF'!D14</f>
        <v>50179</v>
      </c>
      <c r="K108" s="230">
        <f>'燃料参数Fuel EF'!E14</f>
        <v>1E-3</v>
      </c>
      <c r="L108" s="230">
        <f>'燃料参数Fuel EF'!F14</f>
        <v>1E-4</v>
      </c>
      <c r="M108" s="233">
        <f t="shared" si="18"/>
        <v>0</v>
      </c>
      <c r="N108" s="233">
        <f t="shared" si="15"/>
        <v>0</v>
      </c>
      <c r="O108" s="233">
        <f t="shared" si="16"/>
        <v>0</v>
      </c>
      <c r="P108" s="234">
        <f t="shared" si="17"/>
        <v>0</v>
      </c>
    </row>
    <row r="109" spans="1:16" ht="31.5" hidden="1" outlineLevel="1" x14ac:dyDescent="0.15">
      <c r="A109" s="235" t="s">
        <v>336</v>
      </c>
      <c r="B109" s="229" t="s">
        <v>406</v>
      </c>
      <c r="C109" s="61">
        <v>0.76</v>
      </c>
      <c r="D109" s="61"/>
      <c r="E109" s="61"/>
      <c r="F109" s="61"/>
      <c r="G109" s="62">
        <f t="shared" si="14"/>
        <v>0.76</v>
      </c>
      <c r="H109" s="384">
        <f>'燃料参数Fuel EF'!B15</f>
        <v>18.2</v>
      </c>
      <c r="I109" s="157">
        <f>'燃料参数Fuel EF'!C15</f>
        <v>99</v>
      </c>
      <c r="J109" s="158">
        <f>'燃料参数Fuel EF'!D15</f>
        <v>45998</v>
      </c>
      <c r="K109" s="230">
        <f>'燃料参数Fuel EF'!E15</f>
        <v>1E-3</v>
      </c>
      <c r="L109" s="230">
        <f>'燃料参数Fuel EF'!F15</f>
        <v>1E-4</v>
      </c>
      <c r="M109" s="233">
        <f t="shared" si="18"/>
        <v>23095.669396800004</v>
      </c>
      <c r="N109" s="233">
        <f t="shared" si="15"/>
        <v>0.34958480000000003</v>
      </c>
      <c r="O109" s="233">
        <f t="shared" si="16"/>
        <v>3.4958480000000007E-2</v>
      </c>
      <c r="P109" s="234">
        <f t="shared" si="17"/>
        <v>23114.826643840002</v>
      </c>
    </row>
    <row r="110" spans="1:16" ht="31.5" hidden="1" outlineLevel="1" x14ac:dyDescent="0.15">
      <c r="A110" s="235" t="s">
        <v>337</v>
      </c>
      <c r="B110" s="229" t="s">
        <v>323</v>
      </c>
      <c r="C110" s="61">
        <v>35.6</v>
      </c>
      <c r="D110" s="61"/>
      <c r="E110" s="61"/>
      <c r="F110" s="61"/>
      <c r="G110" s="62">
        <f t="shared" si="14"/>
        <v>35.6</v>
      </c>
      <c r="H110" s="157">
        <f>'燃料参数Fuel EF'!B16</f>
        <v>15.32</v>
      </c>
      <c r="I110" s="157">
        <f>'燃料参数Fuel EF'!C16</f>
        <v>99</v>
      </c>
      <c r="J110" s="158">
        <f>'燃料参数Fuel EF'!D16</f>
        <v>389310</v>
      </c>
      <c r="K110" s="230">
        <f>'燃料参数Fuel EF'!E16</f>
        <v>1E-3</v>
      </c>
      <c r="L110" s="230">
        <f>'燃料参数Fuel EF'!F16</f>
        <v>1E-4</v>
      </c>
      <c r="M110" s="233">
        <f t="shared" si="18"/>
        <v>7707454.1105759991</v>
      </c>
      <c r="N110" s="233">
        <f t="shared" si="15"/>
        <v>138.59435999999999</v>
      </c>
      <c r="O110" s="233">
        <f t="shared" si="16"/>
        <v>13.859436000000001</v>
      </c>
      <c r="P110" s="234">
        <f t="shared" si="17"/>
        <v>7715049.0815039994</v>
      </c>
    </row>
    <row r="111" spans="1:16" ht="31.5" hidden="1" outlineLevel="1" x14ac:dyDescent="0.15">
      <c r="A111" s="235" t="s">
        <v>338</v>
      </c>
      <c r="B111" s="229" t="s">
        <v>406</v>
      </c>
      <c r="C111" s="397">
        <v>7.3</v>
      </c>
      <c r="D111" s="61"/>
      <c r="E111" s="61"/>
      <c r="F111" s="61"/>
      <c r="G111" s="62">
        <f t="shared" si="14"/>
        <v>7.3</v>
      </c>
      <c r="H111" s="385">
        <f>'燃料参数Fuel EF'!B17</f>
        <v>20</v>
      </c>
      <c r="I111" s="157">
        <f>'燃料参数Fuel EF'!C17</f>
        <v>98</v>
      </c>
      <c r="J111" s="231">
        <f>'燃料参数Fuel EF'!D17</f>
        <v>35168</v>
      </c>
      <c r="K111" s="230">
        <f>'燃料参数Fuel EF'!E17</f>
        <v>3.0000000000000001E-3</v>
      </c>
      <c r="L111" s="230">
        <f>'燃料参数Fuel EF'!F17</f>
        <v>5.9999999999999995E-4</v>
      </c>
      <c r="M111" s="233">
        <f t="shared" si="18"/>
        <v>184500.70613333333</v>
      </c>
      <c r="N111" s="233">
        <f t="shared" si="15"/>
        <v>7.7017920000000002</v>
      </c>
      <c r="O111" s="233">
        <f t="shared" si="16"/>
        <v>1.5403583999999997</v>
      </c>
      <c r="P111" s="234">
        <f t="shared" si="17"/>
        <v>185152.27773653332</v>
      </c>
    </row>
    <row r="112" spans="1:16" ht="31.5" hidden="1" outlineLevel="1" x14ac:dyDescent="0.15">
      <c r="A112" s="235" t="s">
        <v>339</v>
      </c>
      <c r="B112" s="229" t="s">
        <v>406</v>
      </c>
      <c r="C112" s="64"/>
      <c r="D112" s="64"/>
      <c r="E112" s="64"/>
      <c r="F112" s="64"/>
      <c r="G112" s="62">
        <f t="shared" si="14"/>
        <v>0</v>
      </c>
      <c r="H112" s="230">
        <f>'燃料参数Fuel EF'!B18</f>
        <v>29.42</v>
      </c>
      <c r="I112" s="157">
        <f>'燃料参数Fuel EF'!C18</f>
        <v>93</v>
      </c>
      <c r="J112" s="231">
        <f>'燃料参数Fuel EF'!D18</f>
        <v>38099</v>
      </c>
      <c r="K112" s="230">
        <f>'燃料参数Fuel EF'!E18</f>
        <v>1E-3</v>
      </c>
      <c r="L112" s="230">
        <f>'燃料参数Fuel EF'!F18</f>
        <v>1.5E-3</v>
      </c>
      <c r="M112" s="233">
        <f t="shared" si="18"/>
        <v>0</v>
      </c>
      <c r="N112" s="233">
        <f t="shared" si="15"/>
        <v>0</v>
      </c>
      <c r="O112" s="233">
        <f t="shared" si="16"/>
        <v>0</v>
      </c>
      <c r="P112" s="234">
        <f t="shared" si="17"/>
        <v>0</v>
      </c>
    </row>
    <row r="113" spans="1:16" ht="31.5" hidden="1" outlineLevel="1" x14ac:dyDescent="0.15">
      <c r="A113" s="235" t="s">
        <v>247</v>
      </c>
      <c r="B113" s="236" t="s">
        <v>407</v>
      </c>
      <c r="C113" s="64">
        <v>120.17</v>
      </c>
      <c r="D113" s="64">
        <v>103.26</v>
      </c>
      <c r="E113" s="64">
        <v>89.44</v>
      </c>
      <c r="F113" s="64">
        <v>42.63</v>
      </c>
      <c r="G113" s="62">
        <f t="shared" si="14"/>
        <v>355.5</v>
      </c>
      <c r="H113" s="167">
        <f>'燃料参数Fuel EF'!B19</f>
        <v>0</v>
      </c>
      <c r="I113" s="168">
        <f>'燃料参数Fuel EF'!C19</f>
        <v>0</v>
      </c>
      <c r="J113" s="167">
        <f>'燃料参数Fuel EF'!D19</f>
        <v>0</v>
      </c>
      <c r="N113" s="233"/>
      <c r="O113" s="233"/>
      <c r="P113" s="234">
        <f t="shared" si="17"/>
        <v>0</v>
      </c>
    </row>
    <row r="114" spans="1:16" hidden="1" outlineLevel="1" x14ac:dyDescent="0.15">
      <c r="A114" s="81"/>
      <c r="B114" s="27"/>
      <c r="C114" s="27"/>
      <c r="D114" s="27"/>
      <c r="E114" s="27"/>
      <c r="F114" s="27"/>
      <c r="G114" s="27"/>
      <c r="H114" s="53"/>
      <c r="I114" s="53"/>
      <c r="J114" s="53"/>
      <c r="K114" s="53"/>
      <c r="L114" s="237" t="s">
        <v>343</v>
      </c>
      <c r="M114" s="238">
        <f>SUM(M97:M112)</f>
        <v>358018225.05849946</v>
      </c>
      <c r="N114" s="238">
        <f>SUM(N97:N112)</f>
        <v>4235.4833288999998</v>
      </c>
      <c r="O114" s="238">
        <f>SUM(O97:O112)</f>
        <v>5356.9685495299964</v>
      </c>
      <c r="P114" s="255">
        <f>M114+N114*25+O114*298</f>
        <v>359720488.7694819</v>
      </c>
    </row>
    <row r="115" spans="1:16" hidden="1" outlineLevel="1" x14ac:dyDescent="0.15">
      <c r="A115" s="1052" t="s">
        <v>148</v>
      </c>
      <c r="B115" s="1024"/>
      <c r="C115" s="1024"/>
      <c r="D115" s="1024"/>
      <c r="E115" s="1024"/>
      <c r="F115" s="1024"/>
      <c r="G115" s="23"/>
      <c r="H115" s="23"/>
      <c r="I115" s="32"/>
      <c r="J115" s="32"/>
      <c r="K115" s="64"/>
      <c r="L115" s="23"/>
      <c r="M115" s="42"/>
      <c r="N115" s="42"/>
    </row>
    <row r="116" spans="1:16" hidden="1" outlineLevel="1" x14ac:dyDescent="0.15">
      <c r="A116" s="1053" t="s">
        <v>361</v>
      </c>
      <c r="B116" s="1054"/>
      <c r="C116" s="1054"/>
      <c r="D116" s="1054"/>
      <c r="E116" s="1054"/>
      <c r="G116" s="23"/>
      <c r="H116" s="23"/>
      <c r="I116" s="32"/>
      <c r="J116" s="32"/>
      <c r="K116" s="64"/>
      <c r="L116" s="23"/>
      <c r="M116" s="42"/>
      <c r="N116" s="42"/>
    </row>
    <row r="117" spans="1:16" hidden="1" outlineLevel="1" x14ac:dyDescent="0.15">
      <c r="A117" s="1053" t="s">
        <v>341</v>
      </c>
      <c r="B117" s="1054"/>
      <c r="C117" s="1054"/>
      <c r="G117" s="23"/>
      <c r="H117" s="23"/>
      <c r="I117" s="32"/>
      <c r="J117" s="32"/>
      <c r="K117" s="64"/>
      <c r="L117" s="23"/>
      <c r="M117" s="42"/>
      <c r="N117" s="42"/>
    </row>
    <row r="118" spans="1:16" hidden="1" outlineLevel="1" x14ac:dyDescent="0.15"/>
    <row r="119" spans="1:16" s="42" customFormat="1" ht="51" hidden="1" customHeight="1" outlineLevel="1" x14ac:dyDescent="0.15">
      <c r="A119" s="1046" t="s">
        <v>138</v>
      </c>
      <c r="B119" s="1046"/>
      <c r="C119" s="1046"/>
      <c r="D119" s="1046"/>
      <c r="E119" s="1046"/>
      <c r="F119" s="1046"/>
      <c r="G119" s="1047"/>
      <c r="H119" s="1047"/>
      <c r="I119" s="1047"/>
      <c r="J119" s="1024"/>
      <c r="K119" s="1024"/>
      <c r="L119" s="1024"/>
      <c r="M119" s="1024"/>
      <c r="N119" s="1024"/>
      <c r="O119" s="1047"/>
    </row>
    <row r="120" spans="1:16" s="42" customFormat="1" ht="78.75" hidden="1" outlineLevel="1" x14ac:dyDescent="0.15">
      <c r="A120" s="1020" t="s">
        <v>345</v>
      </c>
      <c r="B120" s="128" t="s">
        <v>356</v>
      </c>
      <c r="C120" s="240" t="s">
        <v>356</v>
      </c>
      <c r="D120" s="240" t="s">
        <v>360</v>
      </c>
      <c r="E120" s="241" t="s">
        <v>351</v>
      </c>
      <c r="F120" s="240" t="s">
        <v>353</v>
      </c>
      <c r="G120" s="240" t="s">
        <v>353</v>
      </c>
      <c r="H120" s="240" t="s">
        <v>350</v>
      </c>
      <c r="I120" s="240" t="s">
        <v>352</v>
      </c>
      <c r="J120" s="128" t="s">
        <v>354</v>
      </c>
      <c r="K120" s="240" t="s">
        <v>355</v>
      </c>
      <c r="L120" s="240" t="s">
        <v>363</v>
      </c>
      <c r="M120" s="240" t="s">
        <v>294</v>
      </c>
      <c r="N120" s="241" t="s">
        <v>362</v>
      </c>
      <c r="O120" s="241" t="s">
        <v>357</v>
      </c>
    </row>
    <row r="121" spans="1:16" s="42" customFormat="1" ht="31.5" hidden="1" outlineLevel="1" x14ac:dyDescent="0.15">
      <c r="A121" s="1048"/>
      <c r="B121" s="242" t="s">
        <v>144</v>
      </c>
      <c r="C121" s="127" t="s">
        <v>349</v>
      </c>
      <c r="D121" s="80" t="s">
        <v>145</v>
      </c>
      <c r="E121" s="243" t="s">
        <v>349</v>
      </c>
      <c r="F121" s="80" t="s">
        <v>146</v>
      </c>
      <c r="G121" s="127" t="s">
        <v>349</v>
      </c>
      <c r="H121" s="80" t="s">
        <v>145</v>
      </c>
      <c r="I121" s="127" t="s">
        <v>349</v>
      </c>
      <c r="J121" s="244" t="s">
        <v>146</v>
      </c>
      <c r="K121" s="80" t="s">
        <v>145</v>
      </c>
      <c r="L121" s="80" t="s">
        <v>146</v>
      </c>
      <c r="M121" s="80" t="s">
        <v>145</v>
      </c>
      <c r="N121" s="243" t="s">
        <v>349</v>
      </c>
      <c r="O121" s="243" t="s">
        <v>349</v>
      </c>
    </row>
    <row r="122" spans="1:16" s="42" customFormat="1" hidden="1" outlineLevel="1" x14ac:dyDescent="0.15">
      <c r="A122" s="308" t="s">
        <v>302</v>
      </c>
      <c r="B122" s="23">
        <v>2107</v>
      </c>
      <c r="C122" s="56">
        <f>B122*10000</f>
        <v>21070000</v>
      </c>
      <c r="D122" s="23">
        <v>6.18</v>
      </c>
      <c r="E122" s="182">
        <f>C122*(100-D122)/100</f>
        <v>19767873.999999996</v>
      </c>
      <c r="F122" s="23">
        <v>256</v>
      </c>
      <c r="G122" s="56">
        <f t="shared" ref="G122:G125" si="19">F122*10000</f>
        <v>2560000</v>
      </c>
      <c r="H122" s="23">
        <v>0.53</v>
      </c>
      <c r="I122" s="182">
        <f t="shared" ref="I122:I125" si="20">(1-H122/100)*G122</f>
        <v>2546432</v>
      </c>
      <c r="J122" s="23">
        <v>6</v>
      </c>
      <c r="K122" s="159">
        <v>4.22</v>
      </c>
      <c r="L122" s="23">
        <v>313</v>
      </c>
      <c r="M122" s="74">
        <v>3.9</v>
      </c>
      <c r="N122" s="25">
        <f>J122*(1-K122/100)*10000+L122*(1-M122/100)*10000</f>
        <v>3065398</v>
      </c>
      <c r="O122" s="25">
        <f t="shared" ref="O122:O125" si="21">N122+I122+E122</f>
        <v>25379703.999999996</v>
      </c>
    </row>
    <row r="123" spans="1:16" s="42" customFormat="1" hidden="1" outlineLevel="1" x14ac:dyDescent="0.15">
      <c r="A123" s="309" t="s">
        <v>303</v>
      </c>
      <c r="B123" s="23">
        <v>342</v>
      </c>
      <c r="C123" s="56">
        <f>B123*10000</f>
        <v>3420000</v>
      </c>
      <c r="D123" s="23">
        <v>7.14</v>
      </c>
      <c r="E123" s="182">
        <f>C123*(100-D123)/100</f>
        <v>3175812</v>
      </c>
      <c r="F123" s="23">
        <v>513</v>
      </c>
      <c r="G123" s="56">
        <f t="shared" si="19"/>
        <v>5130000</v>
      </c>
      <c r="H123" s="23">
        <v>0.34</v>
      </c>
      <c r="I123" s="182">
        <f t="shared" si="20"/>
        <v>5112558</v>
      </c>
      <c r="J123" s="23"/>
      <c r="K123" s="159"/>
      <c r="L123" s="23"/>
      <c r="M123" s="24"/>
      <c r="N123" s="25">
        <f t="shared" ref="N123:N125" si="22">J123*(1-K123/100)*10000+L123*(1-M123/100)*10000</f>
        <v>0</v>
      </c>
      <c r="O123" s="25">
        <f t="shared" si="21"/>
        <v>8288370</v>
      </c>
    </row>
    <row r="124" spans="1:16" s="42" customFormat="1" hidden="1" outlineLevel="1" x14ac:dyDescent="0.15">
      <c r="A124" s="309" t="s">
        <v>304</v>
      </c>
      <c r="B124" s="23">
        <v>813</v>
      </c>
      <c r="C124" s="56">
        <f>B124*10000</f>
        <v>8130000</v>
      </c>
      <c r="D124" s="23">
        <v>7.04</v>
      </c>
      <c r="E124" s="182">
        <f>C124*(100-D124)/100</f>
        <v>7557648</v>
      </c>
      <c r="F124" s="23">
        <v>366</v>
      </c>
      <c r="G124" s="56">
        <f t="shared" si="19"/>
        <v>3660000</v>
      </c>
      <c r="H124" s="23">
        <v>0.21</v>
      </c>
      <c r="I124" s="182">
        <f t="shared" si="20"/>
        <v>3652314</v>
      </c>
      <c r="J124" s="23"/>
      <c r="K124" s="159"/>
      <c r="L124" s="23"/>
      <c r="M124" s="24"/>
      <c r="N124" s="25">
        <f t="shared" si="22"/>
        <v>0</v>
      </c>
      <c r="O124" s="25">
        <f t="shared" si="21"/>
        <v>11209962</v>
      </c>
    </row>
    <row r="125" spans="1:16" s="42" customFormat="1" hidden="1" outlineLevel="1" x14ac:dyDescent="0.15">
      <c r="A125" s="310" t="s">
        <v>305</v>
      </c>
      <c r="B125" s="23">
        <v>418</v>
      </c>
      <c r="C125" s="56">
        <f>B125*10000</f>
        <v>4180000</v>
      </c>
      <c r="D125" s="23">
        <v>7.29</v>
      </c>
      <c r="E125" s="182">
        <f>C125*(100-D125)/100</f>
        <v>3875278</v>
      </c>
      <c r="F125" s="23">
        <v>622</v>
      </c>
      <c r="G125" s="56">
        <f t="shared" si="19"/>
        <v>6220000</v>
      </c>
      <c r="H125" s="23">
        <v>0.24</v>
      </c>
      <c r="I125" s="182">
        <f t="shared" si="20"/>
        <v>6205072</v>
      </c>
      <c r="J125" s="23">
        <v>0.3</v>
      </c>
      <c r="K125" s="159">
        <v>4.22</v>
      </c>
      <c r="L125" s="23"/>
      <c r="M125" s="24"/>
      <c r="N125" s="25">
        <f t="shared" si="22"/>
        <v>2873.3999999999996</v>
      </c>
      <c r="O125" s="25">
        <f t="shared" si="21"/>
        <v>10083223.4</v>
      </c>
    </row>
    <row r="126" spans="1:16" s="42" customFormat="1" hidden="1" outlineLevel="1" x14ac:dyDescent="0.15">
      <c r="A126" s="473" t="s">
        <v>343</v>
      </c>
      <c r="B126" s="27"/>
      <c r="C126" s="57"/>
      <c r="D126" s="27"/>
      <c r="E126" s="78">
        <f>SUM(E122:E125)</f>
        <v>34376612</v>
      </c>
      <c r="F126" s="27"/>
      <c r="G126" s="27"/>
      <c r="H126" s="27"/>
      <c r="I126" s="346">
        <f>SUM(I122:I125)</f>
        <v>17516376</v>
      </c>
      <c r="J126" s="27"/>
      <c r="K126" s="27"/>
      <c r="L126" s="27"/>
      <c r="M126" s="28"/>
      <c r="N126" s="58">
        <f>SUM(N122:N125)</f>
        <v>3068271.4</v>
      </c>
      <c r="O126" s="192">
        <f>SUM(O122:O125)</f>
        <v>54961259.399999999</v>
      </c>
    </row>
    <row r="127" spans="1:16" s="42" customFormat="1" hidden="1" outlineLevel="1" x14ac:dyDescent="0.15">
      <c r="A127" s="42" t="s">
        <v>366</v>
      </c>
      <c r="C127" s="69"/>
      <c r="E127" s="69"/>
      <c r="M127" s="43"/>
      <c r="N127" s="43"/>
      <c r="O127" s="43"/>
    </row>
    <row r="128" spans="1:16" s="42" customFormat="1" hidden="1" outlineLevel="1" x14ac:dyDescent="0.15">
      <c r="A128" s="42" t="s">
        <v>291</v>
      </c>
      <c r="C128" s="69"/>
      <c r="D128" s="23"/>
      <c r="E128" s="56"/>
      <c r="M128" s="43"/>
      <c r="N128" s="43"/>
      <c r="O128" s="90"/>
    </row>
    <row r="129" spans="1:18" hidden="1" outlineLevel="1" x14ac:dyDescent="0.15"/>
    <row r="130" spans="1:18" ht="42.75" hidden="1" customHeight="1" outlineLevel="1" x14ac:dyDescent="0.15">
      <c r="A130" s="1046" t="s">
        <v>165</v>
      </c>
      <c r="B130" s="1042"/>
      <c r="C130" s="1042"/>
      <c r="D130" s="1042"/>
      <c r="E130" s="1042"/>
      <c r="F130" s="1042"/>
      <c r="G130" s="1042"/>
      <c r="H130" s="1042"/>
      <c r="I130" s="1042"/>
      <c r="J130" s="1042"/>
      <c r="K130" s="1042"/>
      <c r="L130" s="1042"/>
      <c r="M130" s="29"/>
      <c r="N130" s="29"/>
    </row>
    <row r="131" spans="1:18" ht="34.5" hidden="1" outlineLevel="1" x14ac:dyDescent="0.15">
      <c r="A131" s="71"/>
      <c r="B131" s="247" t="s">
        <v>349</v>
      </c>
      <c r="C131" s="79"/>
      <c r="D131" s="224" t="s">
        <v>106</v>
      </c>
      <c r="E131" s="224" t="s">
        <v>107</v>
      </c>
      <c r="F131" s="224" t="s">
        <v>108</v>
      </c>
      <c r="G131" s="224" t="s">
        <v>109</v>
      </c>
      <c r="H131" s="248"/>
      <c r="I131" s="224" t="s">
        <v>113</v>
      </c>
      <c r="J131" s="224" t="s">
        <v>110</v>
      </c>
      <c r="K131" s="224" t="s">
        <v>111</v>
      </c>
      <c r="L131" s="226" t="s">
        <v>112</v>
      </c>
      <c r="M131" s="29"/>
      <c r="N131" s="29"/>
    </row>
    <row r="132" spans="1:18" ht="90" hidden="1" customHeight="1" outlineLevel="1" x14ac:dyDescent="0.15">
      <c r="A132" s="218" t="s">
        <v>364</v>
      </c>
      <c r="B132" s="24">
        <f>O126</f>
        <v>54961259.399999999</v>
      </c>
      <c r="C132" s="219" t="s">
        <v>365</v>
      </c>
      <c r="D132" s="263">
        <f>M114</f>
        <v>358018225.05849946</v>
      </c>
      <c r="E132" s="263">
        <f t="shared" ref="E132:G132" si="23">N114</f>
        <v>4235.4833288999998</v>
      </c>
      <c r="F132" s="263">
        <f t="shared" si="23"/>
        <v>5356.9685495299964</v>
      </c>
      <c r="G132" s="263">
        <f t="shared" si="23"/>
        <v>359720488.7694819</v>
      </c>
      <c r="H132" s="453" t="s">
        <v>471</v>
      </c>
      <c r="I132" s="30">
        <f>D132/B132</f>
        <v>6.5140105770301808</v>
      </c>
      <c r="J132" s="30">
        <f>E132/B132</f>
        <v>7.7063069062423997E-5</v>
      </c>
      <c r="K132" s="30">
        <f>F132/B132</f>
        <v>9.7468082209375222E-5</v>
      </c>
      <c r="L132" s="31">
        <f>G132/B132</f>
        <v>6.5449826422551354</v>
      </c>
      <c r="M132" s="29"/>
      <c r="N132" s="29"/>
    </row>
    <row r="133" spans="1:18" ht="145.5" hidden="1" customHeight="1" outlineLevel="1" x14ac:dyDescent="0.15">
      <c r="A133" s="218" t="s">
        <v>454</v>
      </c>
      <c r="B133" s="24">
        <f>'06-11年电网电量交换Grid Exchange'!E31</f>
        <v>2234209</v>
      </c>
      <c r="C133" s="54" t="s">
        <v>293</v>
      </c>
      <c r="D133" s="263">
        <f>'06-11年电网电量交换Grid Exchange'!$E$31*华中电网Central!I136</f>
        <v>15201550.628877724</v>
      </c>
      <c r="E133" s="263">
        <f>'06-11年电网电量交换Grid Exchange'!$E$31*华中电网Central!J136</f>
        <v>165.09795673395044</v>
      </c>
      <c r="F133" s="263">
        <f>'06-11年电网电量交换Grid Exchange'!$E$31*华中电网Central!K136</f>
        <v>235.14830561104162</v>
      </c>
      <c r="G133" s="263">
        <f>'06-11年电网电量交换Grid Exchange'!$E$31*华中电网Central!L136</f>
        <v>15275752.272868162</v>
      </c>
      <c r="H133" s="432" t="s">
        <v>410</v>
      </c>
      <c r="I133" s="172">
        <f>SUM(D132:D134)/(B133+B132)</f>
        <v>6.5253382152103709</v>
      </c>
      <c r="J133" s="172">
        <f>SUM(E132:E134)/(B133+B132)</f>
        <v>7.6939334683968598E-5</v>
      </c>
      <c r="K133" s="172">
        <f>SUM(F132:F134)/(B133+B132)</f>
        <v>9.7772026553436504E-5</v>
      </c>
      <c r="L133" s="173">
        <f>SUM(G132:G134)/(B133+B132)</f>
        <v>6.5563977624903949</v>
      </c>
      <c r="M133" s="29"/>
      <c r="N133" s="29"/>
    </row>
    <row r="134" spans="1:18" hidden="1" outlineLevel="1" x14ac:dyDescent="0.15">
      <c r="A134" s="335"/>
      <c r="B134" s="159"/>
      <c r="C134" s="54"/>
      <c r="D134" s="263"/>
      <c r="E134" s="263"/>
      <c r="F134" s="263"/>
      <c r="G134" s="263"/>
      <c r="H134" s="159"/>
      <c r="I134" s="159"/>
      <c r="J134" s="159"/>
      <c r="K134" s="159"/>
      <c r="L134" s="194"/>
    </row>
    <row r="135" spans="1:18" ht="40.5" hidden="1" customHeight="1" outlineLevel="1" x14ac:dyDescent="0.15">
      <c r="A135" s="257"/>
      <c r="B135" s="187"/>
      <c r="C135" s="402"/>
      <c r="D135" s="34"/>
      <c r="E135" s="77"/>
      <c r="F135" s="36"/>
      <c r="G135" s="348"/>
      <c r="H135" s="1049"/>
      <c r="I135" s="1047"/>
      <c r="J135" s="1047"/>
      <c r="K135" s="1047"/>
      <c r="L135" s="205"/>
      <c r="M135" s="29"/>
      <c r="N135" s="29"/>
    </row>
    <row r="136" spans="1:18" ht="21" customHeight="1" collapsed="1" x14ac:dyDescent="0.15">
      <c r="A136" s="159"/>
      <c r="B136" s="159"/>
      <c r="C136" s="403"/>
      <c r="D136" s="24"/>
      <c r="E136" s="54"/>
      <c r="F136" s="32"/>
      <c r="G136" s="263"/>
      <c r="H136" s="399"/>
      <c r="I136" s="403"/>
      <c r="J136" s="403"/>
      <c r="K136" s="403"/>
      <c r="L136" s="30"/>
      <c r="M136" s="29"/>
      <c r="N136" s="29"/>
    </row>
    <row r="137" spans="1:18" ht="25.5" customHeight="1" x14ac:dyDescent="0.15">
      <c r="A137" s="338" t="s">
        <v>0</v>
      </c>
    </row>
    <row r="138" spans="1:18" ht="16.5" hidden="1" outlineLevel="1" thickTop="1" x14ac:dyDescent="0.15">
      <c r="A138" s="319"/>
      <c r="B138" s="258"/>
      <c r="C138" s="258"/>
      <c r="D138" s="258"/>
      <c r="E138" s="258"/>
      <c r="F138" s="258"/>
      <c r="G138" s="258"/>
      <c r="H138" s="258"/>
      <c r="I138" s="258"/>
      <c r="J138" s="258"/>
      <c r="K138" s="258"/>
      <c r="L138" s="258"/>
      <c r="M138" s="258"/>
      <c r="N138" s="258"/>
      <c r="O138" s="258"/>
      <c r="P138" s="258"/>
      <c r="Q138" s="258"/>
      <c r="R138" s="259"/>
    </row>
    <row r="139" spans="1:18" ht="54" hidden="1" customHeight="1" outlineLevel="1" x14ac:dyDescent="0.15">
      <c r="A139" s="1041" t="s">
        <v>30</v>
      </c>
      <c r="B139" s="1083"/>
      <c r="C139" s="1083"/>
      <c r="D139" s="1083"/>
      <c r="E139" s="1083"/>
      <c r="F139" s="1083"/>
      <c r="G139" s="1083"/>
      <c r="H139" s="1083"/>
      <c r="I139" s="1083"/>
      <c r="J139" s="1083"/>
      <c r="K139" s="1083"/>
      <c r="L139" s="1083"/>
      <c r="M139" s="1083"/>
      <c r="N139" s="1083"/>
      <c r="O139" s="1083"/>
      <c r="P139" s="1083"/>
      <c r="R139" s="261"/>
    </row>
    <row r="140" spans="1:18" ht="97.5" hidden="1" outlineLevel="1" x14ac:dyDescent="0.15">
      <c r="A140" s="260" t="s">
        <v>398</v>
      </c>
      <c r="B140" s="224" t="s">
        <v>399</v>
      </c>
      <c r="C140" s="240" t="s">
        <v>295</v>
      </c>
      <c r="D140" s="240" t="s">
        <v>296</v>
      </c>
      <c r="E140" s="240" t="s">
        <v>297</v>
      </c>
      <c r="F140" s="240" t="s">
        <v>298</v>
      </c>
      <c r="G140" s="240" t="s">
        <v>306</v>
      </c>
      <c r="H140" s="224" t="s">
        <v>255</v>
      </c>
      <c r="I140" s="224" t="s">
        <v>156</v>
      </c>
      <c r="J140" s="224" t="s">
        <v>218</v>
      </c>
      <c r="K140" s="225" t="s">
        <v>217</v>
      </c>
      <c r="L140" s="224" t="s">
        <v>94</v>
      </c>
      <c r="M140" s="224" t="s">
        <v>95</v>
      </c>
      <c r="N140" s="224" t="s">
        <v>98</v>
      </c>
      <c r="O140" s="224" t="s">
        <v>99</v>
      </c>
      <c r="P140" s="224" t="s">
        <v>100</v>
      </c>
      <c r="Q140" s="226" t="s">
        <v>101</v>
      </c>
      <c r="R140" s="261"/>
    </row>
    <row r="141" spans="1:18" ht="97.5" hidden="1" outlineLevel="1" x14ac:dyDescent="0.15">
      <c r="A141" s="84"/>
      <c r="B141" s="68"/>
      <c r="C141" s="68"/>
      <c r="D141" s="68"/>
      <c r="E141" s="68"/>
      <c r="F141" s="68"/>
      <c r="H141" s="46"/>
      <c r="I141" s="262" t="s">
        <v>92</v>
      </c>
      <c r="J141" s="46" t="s">
        <v>404</v>
      </c>
      <c r="K141" s="262" t="s">
        <v>93</v>
      </c>
      <c r="L141" s="262" t="s">
        <v>96</v>
      </c>
      <c r="M141" s="262" t="s">
        <v>97</v>
      </c>
      <c r="N141" s="262" t="s">
        <v>405</v>
      </c>
      <c r="O141" s="262" t="s">
        <v>405</v>
      </c>
      <c r="P141" s="262" t="s">
        <v>405</v>
      </c>
      <c r="Q141" s="251" t="s">
        <v>405</v>
      </c>
      <c r="R141" s="261"/>
    </row>
    <row r="142" spans="1:18" hidden="1" outlineLevel="1" x14ac:dyDescent="0.15">
      <c r="A142" s="206"/>
      <c r="B142" s="207"/>
      <c r="C142" s="208" t="s">
        <v>380</v>
      </c>
      <c r="D142" s="209" t="s">
        <v>381</v>
      </c>
      <c r="E142" s="209" t="s">
        <v>382</v>
      </c>
      <c r="F142" s="209" t="s">
        <v>388</v>
      </c>
      <c r="G142" s="209" t="s">
        <v>221</v>
      </c>
      <c r="H142" s="207" t="s">
        <v>389</v>
      </c>
      <c r="I142" s="208" t="s">
        <v>386</v>
      </c>
      <c r="J142" s="209" t="s">
        <v>378</v>
      </c>
      <c r="K142" s="210" t="s">
        <v>379</v>
      </c>
      <c r="L142" s="209" t="s">
        <v>375</v>
      </c>
      <c r="M142" s="209" t="s">
        <v>376</v>
      </c>
      <c r="N142" s="211" t="s">
        <v>228</v>
      </c>
      <c r="O142" s="211" t="s">
        <v>283</v>
      </c>
      <c r="P142" s="211" t="s">
        <v>284</v>
      </c>
      <c r="Q142" s="212" t="s">
        <v>285</v>
      </c>
      <c r="R142" s="261"/>
    </row>
    <row r="143" spans="1:18" ht="31.5" hidden="1" outlineLevel="1" x14ac:dyDescent="0.15">
      <c r="A143" s="330" t="s">
        <v>324</v>
      </c>
      <c r="B143" s="329" t="s">
        <v>406</v>
      </c>
      <c r="C143" s="64">
        <v>8011.98</v>
      </c>
      <c r="D143" s="64">
        <v>1815.41</v>
      </c>
      <c r="E143" s="64">
        <v>4925.2299999999996</v>
      </c>
      <c r="F143" s="64">
        <v>3311.44</v>
      </c>
      <c r="G143" s="306">
        <v>376.59</v>
      </c>
      <c r="H143" s="68">
        <f>SUM(C143:G143)</f>
        <v>18440.649999999998</v>
      </c>
      <c r="I143" s="253">
        <f>'燃料参数Fuel EF'!B3</f>
        <v>26.37</v>
      </c>
      <c r="J143" s="156">
        <f>'燃料参数Fuel EF'!C3</f>
        <v>98</v>
      </c>
      <c r="K143" s="254">
        <f>'燃料参数Fuel EF'!D3</f>
        <v>20908</v>
      </c>
      <c r="L143" s="253">
        <f>'燃料参数Fuel EF'!E3</f>
        <v>1E-3</v>
      </c>
      <c r="M143" s="253">
        <f>'燃料参数Fuel EF'!F3</f>
        <v>1.5E-3</v>
      </c>
      <c r="N143" s="264">
        <f>H143*K143*I143*J143*44/12/100/100</f>
        <v>365339266.45533234</v>
      </c>
      <c r="O143" s="264">
        <f>H143*K143*L143/100</f>
        <v>3855.5711019999994</v>
      </c>
      <c r="P143" s="264">
        <f>H143*K143*M143/100</f>
        <v>5783.3566529999989</v>
      </c>
      <c r="Q143" s="234">
        <f>N143+O143*25+P143*298</f>
        <v>367159096.01547635</v>
      </c>
      <c r="R143" s="261"/>
    </row>
    <row r="144" spans="1:18" ht="31.5" hidden="1" outlineLevel="1" x14ac:dyDescent="0.15">
      <c r="A144" s="265" t="s">
        <v>325</v>
      </c>
      <c r="B144" s="236" t="s">
        <v>406</v>
      </c>
      <c r="C144" s="180">
        <v>1.8</v>
      </c>
      <c r="D144" s="64"/>
      <c r="E144" s="64"/>
      <c r="F144" s="64"/>
      <c r="H144" s="68">
        <f t="shared" ref="H144:H158" si="24">SUM(C144:G144)</f>
        <v>1.8</v>
      </c>
      <c r="I144" s="230">
        <f>'燃料参数Fuel EF'!B4</f>
        <v>25.41</v>
      </c>
      <c r="J144" s="157">
        <f>'燃料参数Fuel EF'!C4</f>
        <v>98</v>
      </c>
      <c r="K144" s="231">
        <f>'燃料参数Fuel EF'!D4</f>
        <v>26344</v>
      </c>
      <c r="L144" s="230">
        <f>'燃料参数Fuel EF'!E4</f>
        <v>1E-3</v>
      </c>
      <c r="M144" s="230">
        <f>'燃料参数Fuel EF'!F4</f>
        <v>1.5E-3</v>
      </c>
      <c r="N144" s="264">
        <f>H144*K144*I144*J144*44/12/100/100</f>
        <v>43296.859267200009</v>
      </c>
      <c r="O144" s="264">
        <f t="shared" ref="O144:O158" si="25">H144*K144*L144/100</f>
        <v>0.47419200000000006</v>
      </c>
      <c r="P144" s="264">
        <f t="shared" ref="P144:P158" si="26">H144*K144*M144/100</f>
        <v>0.71128800000000014</v>
      </c>
      <c r="Q144" s="234">
        <f t="shared" ref="Q144:Q159" si="27">N144+O144*25+P144*298</f>
        <v>43520.677891200008</v>
      </c>
      <c r="R144" s="261"/>
    </row>
    <row r="145" spans="1:18" ht="31.5" hidden="1" outlineLevel="1" x14ac:dyDescent="0.15">
      <c r="A145" s="265" t="s">
        <v>326</v>
      </c>
      <c r="B145" s="236" t="s">
        <v>406</v>
      </c>
      <c r="C145" s="64"/>
      <c r="D145" s="64"/>
      <c r="E145" s="64">
        <v>11.67</v>
      </c>
      <c r="F145" s="64">
        <v>44.92</v>
      </c>
      <c r="H145" s="68">
        <f t="shared" si="24"/>
        <v>56.59</v>
      </c>
      <c r="I145" s="230">
        <f>'燃料参数Fuel EF'!B5</f>
        <v>25.41</v>
      </c>
      <c r="J145" s="157">
        <f>'燃料参数Fuel EF'!C5</f>
        <v>98</v>
      </c>
      <c r="K145" s="231">
        <f>'燃料参数Fuel EF'!D5</f>
        <v>10454</v>
      </c>
      <c r="L145" s="230">
        <f>'燃料参数Fuel EF'!E5</f>
        <v>1E-3</v>
      </c>
      <c r="M145" s="230">
        <f>'燃料参数Fuel EF'!F5</f>
        <v>1.5E-3</v>
      </c>
      <c r="N145" s="264">
        <f t="shared" ref="N145:N158" si="28">H145*K145*I145*J145*44/12/100/100</f>
        <v>540162.41324276</v>
      </c>
      <c r="O145" s="264">
        <f t="shared" si="25"/>
        <v>5.9159186000000004</v>
      </c>
      <c r="P145" s="264">
        <f t="shared" si="26"/>
        <v>8.8738779000000001</v>
      </c>
      <c r="Q145" s="234">
        <f t="shared" si="27"/>
        <v>542954.72682196007</v>
      </c>
      <c r="R145" s="261"/>
    </row>
    <row r="146" spans="1:18" ht="31.5" hidden="1" outlineLevel="1" x14ac:dyDescent="0.15">
      <c r="A146" s="265" t="s">
        <v>327</v>
      </c>
      <c r="B146" s="236" t="s">
        <v>406</v>
      </c>
      <c r="C146" s="64">
        <v>195.86</v>
      </c>
      <c r="D146" s="64"/>
      <c r="E146" s="64"/>
      <c r="F146" s="64"/>
      <c r="H146" s="68">
        <f t="shared" si="24"/>
        <v>195.86</v>
      </c>
      <c r="I146" s="230">
        <f>'燃料参数Fuel EF'!B6</f>
        <v>33.56</v>
      </c>
      <c r="J146" s="157">
        <f>'燃料参数Fuel EF'!C6</f>
        <v>98</v>
      </c>
      <c r="K146" s="231">
        <f>'燃料参数Fuel EF'!D6</f>
        <v>17584</v>
      </c>
      <c r="L146" s="230">
        <f>'燃料参数Fuel EF'!E6</f>
        <v>1E-3</v>
      </c>
      <c r="M146" s="230">
        <f>'燃料参数Fuel EF'!F6</f>
        <v>1.5E-3</v>
      </c>
      <c r="N146" s="264">
        <f t="shared" si="28"/>
        <v>4153200.3652667738</v>
      </c>
      <c r="O146" s="264">
        <f t="shared" si="25"/>
        <v>34.440022400000004</v>
      </c>
      <c r="P146" s="264">
        <f t="shared" si="26"/>
        <v>51.660033600000006</v>
      </c>
      <c r="Q146" s="234">
        <f t="shared" si="27"/>
        <v>4169456.055839574</v>
      </c>
      <c r="R146" s="261"/>
    </row>
    <row r="147" spans="1:18" ht="31.5" hidden="1" outlineLevel="1" x14ac:dyDescent="0.15">
      <c r="A147" s="265" t="s">
        <v>328</v>
      </c>
      <c r="B147" s="236" t="s">
        <v>406</v>
      </c>
      <c r="C147" s="180">
        <v>4.9000000000000004</v>
      </c>
      <c r="D147" s="180">
        <v>1.6</v>
      </c>
      <c r="E147" s="64"/>
      <c r="F147" s="64">
        <v>1.63</v>
      </c>
      <c r="H147" s="68">
        <f t="shared" si="24"/>
        <v>8.129999999999999</v>
      </c>
      <c r="I147" s="230">
        <f>'燃料参数Fuel EF'!B7</f>
        <v>29.42</v>
      </c>
      <c r="J147" s="157">
        <f>'燃料参数Fuel EF'!C7</f>
        <v>93</v>
      </c>
      <c r="K147" s="158">
        <f>'燃料参数Fuel EF'!D7</f>
        <v>28435</v>
      </c>
      <c r="L147" s="230">
        <f>'燃料参数Fuel EF'!E7</f>
        <v>1E-3</v>
      </c>
      <c r="M147" s="230">
        <f>'燃料参数Fuel EF'!F7</f>
        <v>1.5E-3</v>
      </c>
      <c r="N147" s="264">
        <f t="shared" si="28"/>
        <v>231921.40084409996</v>
      </c>
      <c r="O147" s="264">
        <f t="shared" si="25"/>
        <v>2.3117654999999995</v>
      </c>
      <c r="P147" s="264">
        <f t="shared" si="26"/>
        <v>3.4676482499999999</v>
      </c>
      <c r="Q147" s="234">
        <f t="shared" si="27"/>
        <v>233012.55416009994</v>
      </c>
      <c r="R147" s="261"/>
    </row>
    <row r="148" spans="1:18" ht="31.5" hidden="1" outlineLevel="1" x14ac:dyDescent="0.15">
      <c r="A148" s="265" t="s">
        <v>329</v>
      </c>
      <c r="B148" s="236" t="s">
        <v>323</v>
      </c>
      <c r="C148" s="64"/>
      <c r="D148" s="64">
        <v>2.89</v>
      </c>
      <c r="E148" s="64">
        <v>2.02</v>
      </c>
      <c r="F148" s="64">
        <v>2.48</v>
      </c>
      <c r="H148" s="68">
        <f t="shared" si="24"/>
        <v>7.3900000000000006</v>
      </c>
      <c r="I148" s="157">
        <f>'燃料参数Fuel EF'!B8</f>
        <v>13.58</v>
      </c>
      <c r="J148" s="157">
        <f>'燃料参数Fuel EF'!C8</f>
        <v>99</v>
      </c>
      <c r="K148" s="231">
        <f>'燃料参数Fuel EF'!D8</f>
        <v>173535</v>
      </c>
      <c r="L148" s="230">
        <f>'燃料参数Fuel EF'!E8</f>
        <v>1E-3</v>
      </c>
      <c r="M148" s="230">
        <f>'燃料参数Fuel EF'!F8</f>
        <v>1E-4</v>
      </c>
      <c r="N148" s="264">
        <f t="shared" si="28"/>
        <v>632175.86796210008</v>
      </c>
      <c r="O148" s="264">
        <f t="shared" si="25"/>
        <v>12.824236500000001</v>
      </c>
      <c r="P148" s="264">
        <f t="shared" si="26"/>
        <v>1.2824236500000001</v>
      </c>
      <c r="Q148" s="234">
        <f t="shared" si="27"/>
        <v>632878.63612230006</v>
      </c>
      <c r="R148" s="261"/>
    </row>
    <row r="149" spans="1:18" ht="31.5" hidden="1" outlineLevel="1" x14ac:dyDescent="0.15">
      <c r="A149" s="265" t="s">
        <v>330</v>
      </c>
      <c r="B149" s="236" t="s">
        <v>323</v>
      </c>
      <c r="C149" s="64">
        <v>1.1100000000000001</v>
      </c>
      <c r="D149" s="64">
        <v>20.88</v>
      </c>
      <c r="E149" s="64"/>
      <c r="F149" s="64">
        <v>48.61</v>
      </c>
      <c r="H149" s="68">
        <f t="shared" si="24"/>
        <v>70.599999999999994</v>
      </c>
      <c r="I149" s="384">
        <f>'燃料参数Fuel EF'!B9</f>
        <v>12.2</v>
      </c>
      <c r="J149" s="157">
        <f>'燃料参数Fuel EF'!C9</f>
        <v>99</v>
      </c>
      <c r="K149" s="231">
        <f>'燃料参数Fuel EF'!D9</f>
        <v>202218</v>
      </c>
      <c r="L149" s="230">
        <f>'燃料参数Fuel EF'!E9</f>
        <v>1E-3</v>
      </c>
      <c r="M149" s="230">
        <f>'燃料参数Fuel EF'!F9</f>
        <v>1E-4</v>
      </c>
      <c r="N149" s="264">
        <f t="shared" si="28"/>
        <v>6322531.0016879998</v>
      </c>
      <c r="O149" s="264">
        <f t="shared" si="25"/>
        <v>142.765908</v>
      </c>
      <c r="P149" s="264">
        <f t="shared" si="26"/>
        <v>14.276590799999999</v>
      </c>
      <c r="Q149" s="234">
        <f t="shared" si="27"/>
        <v>6330354.5734463995</v>
      </c>
      <c r="R149" s="261"/>
    </row>
    <row r="150" spans="1:18" ht="31.5" hidden="1" outlineLevel="1" x14ac:dyDescent="0.15">
      <c r="A150" s="265" t="s">
        <v>331</v>
      </c>
      <c r="B150" s="236" t="s">
        <v>406</v>
      </c>
      <c r="C150" s="64"/>
      <c r="D150" s="64"/>
      <c r="E150" s="64"/>
      <c r="F150" s="64"/>
      <c r="H150" s="68">
        <f t="shared" si="24"/>
        <v>0</v>
      </c>
      <c r="I150" s="157">
        <f>'燃料参数Fuel EF'!B10</f>
        <v>20.079999999999998</v>
      </c>
      <c r="J150" s="157">
        <f>'燃料参数Fuel EF'!C10</f>
        <v>98</v>
      </c>
      <c r="K150" s="158">
        <f>'燃料参数Fuel EF'!D10</f>
        <v>41816</v>
      </c>
      <c r="L150" s="230">
        <f>'燃料参数Fuel EF'!E10</f>
        <v>3.0000000000000001E-3</v>
      </c>
      <c r="M150" s="230">
        <f>'燃料参数Fuel EF'!F10</f>
        <v>5.9999999999999995E-4</v>
      </c>
      <c r="N150" s="264">
        <f t="shared" si="28"/>
        <v>0</v>
      </c>
      <c r="O150" s="264">
        <f t="shared" si="25"/>
        <v>0</v>
      </c>
      <c r="P150" s="264">
        <f t="shared" si="26"/>
        <v>0</v>
      </c>
      <c r="Q150" s="234">
        <f t="shared" si="27"/>
        <v>0</v>
      </c>
      <c r="R150" s="261"/>
    </row>
    <row r="151" spans="1:18" ht="31.5" hidden="1" outlineLevel="1" x14ac:dyDescent="0.15">
      <c r="A151" s="265" t="s">
        <v>332</v>
      </c>
      <c r="B151" s="236" t="s">
        <v>406</v>
      </c>
      <c r="C151" s="64"/>
      <c r="D151" s="64"/>
      <c r="E151" s="64"/>
      <c r="F151" s="64"/>
      <c r="H151" s="68">
        <f t="shared" si="24"/>
        <v>0</v>
      </c>
      <c r="I151" s="157">
        <f>'燃料参数Fuel EF'!B11</f>
        <v>18.899999999999999</v>
      </c>
      <c r="J151" s="157">
        <f>'燃料参数Fuel EF'!C11</f>
        <v>98</v>
      </c>
      <c r="K151" s="158">
        <f>'燃料参数Fuel EF'!D11</f>
        <v>43070</v>
      </c>
      <c r="L151" s="230">
        <f>'燃料参数Fuel EF'!E11</f>
        <v>3.0000000000000001E-3</v>
      </c>
      <c r="M151" s="230">
        <f>'燃料参数Fuel EF'!F11</f>
        <v>5.9999999999999995E-4</v>
      </c>
      <c r="N151" s="264">
        <f t="shared" si="28"/>
        <v>0</v>
      </c>
      <c r="O151" s="264">
        <f t="shared" si="25"/>
        <v>0</v>
      </c>
      <c r="P151" s="264">
        <f t="shared" si="26"/>
        <v>0</v>
      </c>
      <c r="Q151" s="234">
        <f t="shared" si="27"/>
        <v>0</v>
      </c>
      <c r="R151" s="261"/>
    </row>
    <row r="152" spans="1:18" ht="31.5" hidden="1" outlineLevel="1" x14ac:dyDescent="0.15">
      <c r="A152" s="265" t="s">
        <v>333</v>
      </c>
      <c r="B152" s="236" t="s">
        <v>406</v>
      </c>
      <c r="C152" s="64">
        <v>6.46</v>
      </c>
      <c r="D152" s="64">
        <v>0.52</v>
      </c>
      <c r="E152" s="64"/>
      <c r="F152" s="64">
        <v>0.49</v>
      </c>
      <c r="G152" s="306">
        <v>0.12</v>
      </c>
      <c r="H152" s="68">
        <f t="shared" si="24"/>
        <v>7.5900000000000007</v>
      </c>
      <c r="I152" s="157">
        <f>'燃料参数Fuel EF'!B12</f>
        <v>20.2</v>
      </c>
      <c r="J152" s="157">
        <f>'燃料参数Fuel EF'!C12</f>
        <v>98</v>
      </c>
      <c r="K152" s="158">
        <f>'燃料参数Fuel EF'!D12</f>
        <v>42652</v>
      </c>
      <c r="L152" s="230">
        <f>'燃料参数Fuel EF'!E12</f>
        <v>3.0000000000000001E-3</v>
      </c>
      <c r="M152" s="230">
        <f>'燃料参数Fuel EF'!F12</f>
        <v>5.9999999999999995E-4</v>
      </c>
      <c r="N152" s="264">
        <f t="shared" si="28"/>
        <v>234979.54147360005</v>
      </c>
      <c r="O152" s="264">
        <f t="shared" si="25"/>
        <v>9.7118604000000008</v>
      </c>
      <c r="P152" s="264">
        <f t="shared" si="26"/>
        <v>1.9423720800000002</v>
      </c>
      <c r="Q152" s="234">
        <f t="shared" si="27"/>
        <v>235801.16486344003</v>
      </c>
      <c r="R152" s="261"/>
    </row>
    <row r="153" spans="1:18" ht="31.5" hidden="1" outlineLevel="1" x14ac:dyDescent="0.15">
      <c r="A153" s="265" t="s">
        <v>334</v>
      </c>
      <c r="B153" s="236" t="s">
        <v>406</v>
      </c>
      <c r="C153" s="64">
        <v>157.37</v>
      </c>
      <c r="D153" s="64">
        <v>0.09</v>
      </c>
      <c r="E153" s="64"/>
      <c r="F153" s="64"/>
      <c r="H153" s="68">
        <f t="shared" si="24"/>
        <v>157.46</v>
      </c>
      <c r="I153" s="157">
        <f>'燃料参数Fuel EF'!B13</f>
        <v>21.1</v>
      </c>
      <c r="J153" s="157">
        <f>'燃料参数Fuel EF'!C13</f>
        <v>98</v>
      </c>
      <c r="K153" s="158">
        <f>'燃料参数Fuel EF'!D13</f>
        <v>41816</v>
      </c>
      <c r="L153" s="230">
        <f>'燃料参数Fuel EF'!E13</f>
        <v>3.0000000000000001E-3</v>
      </c>
      <c r="M153" s="230">
        <f>'燃料参数Fuel EF'!F13</f>
        <v>5.9999999999999995E-4</v>
      </c>
      <c r="N153" s="264">
        <f t="shared" si="28"/>
        <v>4992208.2727029333</v>
      </c>
      <c r="O153" s="264">
        <f t="shared" si="25"/>
        <v>197.53042080000003</v>
      </c>
      <c r="P153" s="264">
        <f t="shared" si="26"/>
        <v>39.50608416</v>
      </c>
      <c r="Q153" s="234">
        <f t="shared" si="27"/>
        <v>5008919.3463026136</v>
      </c>
      <c r="R153" s="261"/>
    </row>
    <row r="154" spans="1:18" ht="31.5" hidden="1" outlineLevel="1" x14ac:dyDescent="0.15">
      <c r="A154" s="265" t="s">
        <v>335</v>
      </c>
      <c r="B154" s="236" t="s">
        <v>406</v>
      </c>
      <c r="C154" s="64"/>
      <c r="D154" s="64"/>
      <c r="E154" s="64"/>
      <c r="F154" s="64"/>
      <c r="H154" s="68">
        <f t="shared" si="24"/>
        <v>0</v>
      </c>
      <c r="I154" s="157">
        <f>'燃料参数Fuel EF'!B14</f>
        <v>17.2</v>
      </c>
      <c r="J154" s="157">
        <f>'燃料参数Fuel EF'!C14</f>
        <v>99</v>
      </c>
      <c r="K154" s="158">
        <f>'燃料参数Fuel EF'!D14</f>
        <v>50179</v>
      </c>
      <c r="L154" s="230">
        <f>'燃料参数Fuel EF'!E14</f>
        <v>1E-3</v>
      </c>
      <c r="M154" s="230">
        <f>'燃料参数Fuel EF'!F14</f>
        <v>1E-4</v>
      </c>
      <c r="N154" s="264">
        <f t="shared" si="28"/>
        <v>0</v>
      </c>
      <c r="O154" s="264">
        <f t="shared" si="25"/>
        <v>0</v>
      </c>
      <c r="P154" s="264">
        <f t="shared" si="26"/>
        <v>0</v>
      </c>
      <c r="Q154" s="234">
        <f t="shared" si="27"/>
        <v>0</v>
      </c>
      <c r="R154" s="261"/>
    </row>
    <row r="155" spans="1:18" ht="31.5" hidden="1" outlineLevel="1" x14ac:dyDescent="0.15">
      <c r="A155" s="265" t="s">
        <v>336</v>
      </c>
      <c r="B155" s="236" t="s">
        <v>406</v>
      </c>
      <c r="C155" s="64">
        <v>0.51</v>
      </c>
      <c r="D155" s="64"/>
      <c r="E155" s="64"/>
      <c r="F155" s="64"/>
      <c r="H155" s="68">
        <f t="shared" si="24"/>
        <v>0.51</v>
      </c>
      <c r="I155" s="157">
        <f>'燃料参数Fuel EF'!B15</f>
        <v>18.2</v>
      </c>
      <c r="J155" s="157">
        <f>'燃料参数Fuel EF'!C15</f>
        <v>99</v>
      </c>
      <c r="K155" s="158">
        <f>'燃料参数Fuel EF'!D15</f>
        <v>45998</v>
      </c>
      <c r="L155" s="230">
        <f>'燃料参数Fuel EF'!E15</f>
        <v>1E-3</v>
      </c>
      <c r="M155" s="230">
        <f>'燃料参数Fuel EF'!F15</f>
        <v>1E-4</v>
      </c>
      <c r="N155" s="264">
        <f t="shared" si="28"/>
        <v>15498.409726799997</v>
      </c>
      <c r="O155" s="264">
        <f t="shared" si="25"/>
        <v>0.23458980000000001</v>
      </c>
      <c r="P155" s="264">
        <f t="shared" si="26"/>
        <v>2.3458980000000001E-2</v>
      </c>
      <c r="Q155" s="234">
        <f t="shared" si="27"/>
        <v>15511.265247839998</v>
      </c>
      <c r="R155" s="261"/>
    </row>
    <row r="156" spans="1:18" ht="31.5" hidden="1" outlineLevel="1" x14ac:dyDescent="0.15">
      <c r="A156" s="265" t="s">
        <v>337</v>
      </c>
      <c r="B156" s="236" t="s">
        <v>323</v>
      </c>
      <c r="C156" s="64">
        <v>47.21</v>
      </c>
      <c r="D156" s="64"/>
      <c r="E156" s="64"/>
      <c r="F156" s="64"/>
      <c r="G156" s="306">
        <v>6.19</v>
      </c>
      <c r="H156" s="68">
        <f t="shared" si="24"/>
        <v>53.4</v>
      </c>
      <c r="I156" s="157">
        <f>'燃料参数Fuel EF'!B16</f>
        <v>15.32</v>
      </c>
      <c r="J156" s="157">
        <f>'燃料参数Fuel EF'!C16</f>
        <v>99</v>
      </c>
      <c r="K156" s="158">
        <f>'燃料参数Fuel EF'!D16</f>
        <v>389310</v>
      </c>
      <c r="L156" s="230">
        <f>'燃料参数Fuel EF'!E16</f>
        <v>1E-3</v>
      </c>
      <c r="M156" s="230">
        <f>'燃料参数Fuel EF'!F16</f>
        <v>1E-4</v>
      </c>
      <c r="N156" s="264">
        <f t="shared" si="28"/>
        <v>11561181.165864</v>
      </c>
      <c r="O156" s="264">
        <f t="shared" si="25"/>
        <v>207.89153999999999</v>
      </c>
      <c r="P156" s="264">
        <f t="shared" si="26"/>
        <v>20.789154000000003</v>
      </c>
      <c r="Q156" s="234">
        <f t="shared" si="27"/>
        <v>11572573.622256</v>
      </c>
      <c r="R156" s="261"/>
    </row>
    <row r="157" spans="1:18" ht="31.5" hidden="1" outlineLevel="1" x14ac:dyDescent="0.15">
      <c r="A157" s="265" t="s">
        <v>338</v>
      </c>
      <c r="B157" s="236" t="s">
        <v>406</v>
      </c>
      <c r="C157" s="64">
        <v>45.31</v>
      </c>
      <c r="D157" s="64"/>
      <c r="E157" s="64"/>
      <c r="F157" s="64"/>
      <c r="G157" s="306">
        <v>0.83</v>
      </c>
      <c r="H157" s="68">
        <f t="shared" si="24"/>
        <v>46.14</v>
      </c>
      <c r="I157" s="157">
        <f>'燃料参数Fuel EF'!B17</f>
        <v>20</v>
      </c>
      <c r="J157" s="157">
        <f>'燃料参数Fuel EF'!C17</f>
        <v>98</v>
      </c>
      <c r="K157" s="231">
        <f>'燃料参数Fuel EF'!D17</f>
        <v>35168</v>
      </c>
      <c r="L157" s="230">
        <f>'燃料参数Fuel EF'!E17</f>
        <v>3.0000000000000001E-3</v>
      </c>
      <c r="M157" s="230">
        <f>'燃料参数Fuel EF'!F17</f>
        <v>5.9999999999999995E-4</v>
      </c>
      <c r="N157" s="264">
        <f t="shared" si="28"/>
        <v>1166145.55904</v>
      </c>
      <c r="O157" s="264">
        <f t="shared" si="25"/>
        <v>48.679545600000004</v>
      </c>
      <c r="P157" s="264">
        <f t="shared" si="26"/>
        <v>9.7359091199999988</v>
      </c>
      <c r="Q157" s="234">
        <f t="shared" si="27"/>
        <v>1170263.8485977601</v>
      </c>
      <c r="R157" s="261"/>
    </row>
    <row r="158" spans="1:18" ht="31.5" hidden="1" outlineLevel="1" x14ac:dyDescent="0.15">
      <c r="A158" s="265" t="s">
        <v>339</v>
      </c>
      <c r="B158" s="236" t="s">
        <v>406</v>
      </c>
      <c r="C158" s="64"/>
      <c r="D158" s="64"/>
      <c r="E158" s="64"/>
      <c r="F158" s="64"/>
      <c r="H158" s="68">
        <f t="shared" si="24"/>
        <v>0</v>
      </c>
      <c r="I158" s="230">
        <f>'燃料参数Fuel EF'!B18</f>
        <v>29.42</v>
      </c>
      <c r="J158" s="157">
        <f>'燃料参数Fuel EF'!C18</f>
        <v>93</v>
      </c>
      <c r="K158" s="231">
        <f>'燃料参数Fuel EF'!D18</f>
        <v>38099</v>
      </c>
      <c r="L158" s="230">
        <f>'燃料参数Fuel EF'!E18</f>
        <v>1E-3</v>
      </c>
      <c r="M158" s="230">
        <f>'燃料参数Fuel EF'!F18</f>
        <v>1.5E-3</v>
      </c>
      <c r="N158" s="264">
        <f t="shared" si="28"/>
        <v>0</v>
      </c>
      <c r="O158" s="264">
        <f t="shared" si="25"/>
        <v>0</v>
      </c>
      <c r="P158" s="264">
        <f t="shared" si="26"/>
        <v>0</v>
      </c>
      <c r="Q158" s="234">
        <f t="shared" si="27"/>
        <v>0</v>
      </c>
      <c r="R158" s="261"/>
    </row>
    <row r="159" spans="1:18" ht="31.5" hidden="1" outlineLevel="1" x14ac:dyDescent="0.15">
      <c r="A159" s="265" t="s">
        <v>247</v>
      </c>
      <c r="B159" s="236" t="s">
        <v>407</v>
      </c>
      <c r="C159" s="64">
        <v>152.99</v>
      </c>
      <c r="D159" s="64">
        <v>98.56</v>
      </c>
      <c r="E159" s="64">
        <v>23.01</v>
      </c>
      <c r="F159" s="64">
        <v>49.01</v>
      </c>
      <c r="G159" s="415">
        <v>20</v>
      </c>
      <c r="H159" s="68">
        <f>SUM(C159:G159)</f>
        <v>343.57</v>
      </c>
      <c r="I159" s="167">
        <f>'燃料参数Fuel EF'!B19</f>
        <v>0</v>
      </c>
      <c r="J159" s="157">
        <f>'燃料参数Fuel EF'!C19</f>
        <v>0</v>
      </c>
      <c r="K159" s="167">
        <f>'燃料参数Fuel EF'!D19</f>
        <v>0</v>
      </c>
      <c r="L159" s="159"/>
      <c r="M159" s="159"/>
      <c r="N159" s="159"/>
      <c r="O159" s="264"/>
      <c r="P159" s="264"/>
      <c r="Q159" s="234">
        <f t="shared" si="27"/>
        <v>0</v>
      </c>
      <c r="R159" s="261"/>
    </row>
    <row r="160" spans="1:18" hidden="1" outlineLevel="1" x14ac:dyDescent="0.15">
      <c r="A160" s="85"/>
      <c r="B160" s="27"/>
      <c r="C160" s="27"/>
      <c r="D160" s="27"/>
      <c r="E160" s="27"/>
      <c r="F160" s="27"/>
      <c r="G160" s="27"/>
      <c r="H160" s="27"/>
      <c r="I160" s="53"/>
      <c r="J160" s="53"/>
      <c r="K160" s="53"/>
      <c r="L160" s="53"/>
      <c r="M160" s="237" t="s">
        <v>343</v>
      </c>
      <c r="N160" s="238">
        <f>SUM(N143:N158)</f>
        <v>395232567.31241065</v>
      </c>
      <c r="O160" s="238">
        <f>SUM(O143:O158)</f>
        <v>4518.3511016000002</v>
      </c>
      <c r="P160" s="238">
        <f>SUM(P143:P158)</f>
        <v>5935.6254935399984</v>
      </c>
      <c r="Q160" s="255">
        <f>N160+O160*25+P160*298</f>
        <v>397114342.48702562</v>
      </c>
      <c r="R160" s="261"/>
    </row>
    <row r="161" spans="1:18" hidden="1" outlineLevel="1" x14ac:dyDescent="0.15">
      <c r="A161" s="1045" t="s">
        <v>149</v>
      </c>
      <c r="B161" s="1024"/>
      <c r="C161" s="1024"/>
      <c r="D161" s="1024"/>
      <c r="E161" s="1024"/>
      <c r="F161" s="1024"/>
      <c r="G161" s="23"/>
      <c r="H161" s="23"/>
      <c r="I161" s="32"/>
      <c r="J161" s="32"/>
      <c r="K161" s="64"/>
      <c r="L161" s="23"/>
      <c r="M161" s="23"/>
      <c r="N161" s="23"/>
      <c r="O161" s="159"/>
      <c r="P161" s="159"/>
      <c r="R161" s="261"/>
    </row>
    <row r="162" spans="1:18" hidden="1" outlineLevel="1" x14ac:dyDescent="0.15">
      <c r="A162" s="1045" t="s">
        <v>220</v>
      </c>
      <c r="B162" s="1024"/>
      <c r="C162" s="1024"/>
      <c r="D162" s="1024"/>
      <c r="E162" s="1024"/>
      <c r="F162" s="159"/>
      <c r="G162" s="23"/>
      <c r="H162" s="23"/>
      <c r="I162" s="32"/>
      <c r="J162" s="32"/>
      <c r="K162" s="64"/>
      <c r="L162" s="23"/>
      <c r="M162" s="23"/>
      <c r="N162" s="23"/>
      <c r="O162" s="159"/>
      <c r="P162" s="159"/>
      <c r="R162" s="261"/>
    </row>
    <row r="163" spans="1:18" hidden="1" outlineLevel="1" x14ac:dyDescent="0.15">
      <c r="A163" s="1045" t="s">
        <v>341</v>
      </c>
      <c r="B163" s="1024"/>
      <c r="C163" s="1024"/>
      <c r="D163" s="159"/>
      <c r="E163" s="159"/>
      <c r="F163" s="159"/>
      <c r="G163" s="23"/>
      <c r="H163" s="23"/>
      <c r="I163" s="32"/>
      <c r="J163" s="32"/>
      <c r="K163" s="64"/>
      <c r="L163" s="23"/>
      <c r="M163" s="23"/>
      <c r="N163" s="23"/>
      <c r="O163" s="159"/>
      <c r="P163" s="159"/>
      <c r="R163" s="261"/>
    </row>
    <row r="164" spans="1:18" hidden="1" outlineLevel="1" x14ac:dyDescent="0.15">
      <c r="A164" s="266"/>
      <c r="B164" s="159"/>
      <c r="C164" s="159"/>
      <c r="D164" s="159"/>
      <c r="E164" s="159"/>
      <c r="F164" s="159"/>
      <c r="G164" s="159"/>
      <c r="H164" s="159"/>
      <c r="I164" s="159"/>
      <c r="J164" s="159"/>
      <c r="K164" s="159"/>
      <c r="L164" s="159"/>
      <c r="M164" s="159"/>
      <c r="N164" s="159"/>
      <c r="O164" s="159"/>
      <c r="P164" s="159"/>
      <c r="R164" s="261"/>
    </row>
    <row r="165" spans="1:18" ht="52.5" hidden="1" customHeight="1" outlineLevel="1" x14ac:dyDescent="0.15">
      <c r="A165" s="1041" t="s">
        <v>139</v>
      </c>
      <c r="B165" s="1046"/>
      <c r="C165" s="1046"/>
      <c r="D165" s="1046"/>
      <c r="E165" s="1046"/>
      <c r="F165" s="1046"/>
      <c r="G165" s="1047"/>
      <c r="H165" s="1047"/>
      <c r="I165" s="1047"/>
      <c r="J165" s="1047"/>
      <c r="K165" s="1047"/>
      <c r="L165" s="1047"/>
      <c r="M165" s="1047"/>
      <c r="N165" s="1047"/>
      <c r="O165" s="1047"/>
      <c r="P165" s="23"/>
      <c r="R165" s="261"/>
    </row>
    <row r="166" spans="1:18" ht="78.75" hidden="1" outlineLevel="1" x14ac:dyDescent="0.15">
      <c r="A166" s="1039" t="s">
        <v>345</v>
      </c>
      <c r="B166" s="128" t="s">
        <v>356</v>
      </c>
      <c r="C166" s="240" t="s">
        <v>356</v>
      </c>
      <c r="D166" s="240" t="s">
        <v>360</v>
      </c>
      <c r="E166" s="241" t="s">
        <v>351</v>
      </c>
      <c r="F166" s="240" t="s">
        <v>353</v>
      </c>
      <c r="G166" s="240" t="s">
        <v>353</v>
      </c>
      <c r="H166" s="240" t="s">
        <v>350</v>
      </c>
      <c r="I166" s="241" t="s">
        <v>352</v>
      </c>
      <c r="J166" s="240" t="s">
        <v>354</v>
      </c>
      <c r="K166" s="452" t="s">
        <v>355</v>
      </c>
      <c r="L166" s="452" t="s">
        <v>363</v>
      </c>
      <c r="M166" s="452" t="s">
        <v>294</v>
      </c>
      <c r="N166" s="241" t="s">
        <v>362</v>
      </c>
      <c r="O166" s="241" t="s">
        <v>357</v>
      </c>
      <c r="P166" s="23"/>
      <c r="R166" s="261"/>
    </row>
    <row r="167" spans="1:18" ht="31.5" hidden="1" outlineLevel="1" x14ac:dyDescent="0.15">
      <c r="A167" s="1040"/>
      <c r="B167" s="242" t="s">
        <v>144</v>
      </c>
      <c r="C167" s="127" t="s">
        <v>349</v>
      </c>
      <c r="D167" s="80" t="s">
        <v>145</v>
      </c>
      <c r="E167" s="243" t="s">
        <v>349</v>
      </c>
      <c r="F167" s="80" t="s">
        <v>146</v>
      </c>
      <c r="G167" s="127" t="s">
        <v>349</v>
      </c>
      <c r="H167" s="80" t="s">
        <v>145</v>
      </c>
      <c r="I167" s="243" t="s">
        <v>349</v>
      </c>
      <c r="J167" s="80" t="s">
        <v>146</v>
      </c>
      <c r="K167" s="454" t="s">
        <v>145</v>
      </c>
      <c r="L167" s="454" t="s">
        <v>146</v>
      </c>
      <c r="M167" s="454" t="s">
        <v>145</v>
      </c>
      <c r="N167" s="243" t="s">
        <v>349</v>
      </c>
      <c r="O167" s="243" t="s">
        <v>349</v>
      </c>
      <c r="P167" s="23"/>
      <c r="R167" s="261"/>
    </row>
    <row r="168" spans="1:18" hidden="1" outlineLevel="1" x14ac:dyDescent="0.15">
      <c r="A168" s="311" t="s">
        <v>302</v>
      </c>
      <c r="B168" s="23">
        <v>2143</v>
      </c>
      <c r="C168" s="56">
        <f>B168*10000</f>
        <v>21430000</v>
      </c>
      <c r="D168" s="23">
        <v>6.16</v>
      </c>
      <c r="E168" s="182">
        <f>C168*(100-D168)/100</f>
        <v>20109912</v>
      </c>
      <c r="F168" s="23">
        <v>197</v>
      </c>
      <c r="G168" s="45">
        <f t="shared" ref="G168:G172" si="29">F168*10000</f>
        <v>1970000</v>
      </c>
      <c r="H168" s="23">
        <v>0.66</v>
      </c>
      <c r="I168" s="213">
        <f t="shared" ref="I168:I172" si="30">(1-H168/100)*G168</f>
        <v>1956998</v>
      </c>
      <c r="J168" s="23">
        <v>7.7</v>
      </c>
      <c r="K168" s="159">
        <v>4.22</v>
      </c>
      <c r="L168" s="23">
        <v>318</v>
      </c>
      <c r="M168" s="23">
        <v>3.9</v>
      </c>
      <c r="N168" s="25">
        <f>J168*(1-K168/100)*10000+L168*(1-M168/100)*10000</f>
        <v>3129730.6</v>
      </c>
      <c r="O168" s="25">
        <f t="shared" ref="O168:O172" si="31">N168+I168+E168</f>
        <v>25196640.600000001</v>
      </c>
      <c r="P168" s="23"/>
      <c r="R168" s="261"/>
    </row>
    <row r="169" spans="1:18" hidden="1" outlineLevel="1" x14ac:dyDescent="0.15">
      <c r="A169" s="312" t="s">
        <v>303</v>
      </c>
      <c r="B169" s="23">
        <v>428</v>
      </c>
      <c r="C169" s="56">
        <f>B169*10000</f>
        <v>4280000</v>
      </c>
      <c r="D169" s="23">
        <v>6.69</v>
      </c>
      <c r="E169" s="182">
        <f>C169*(100-D169)/100</f>
        <v>3993668</v>
      </c>
      <c r="F169" s="23">
        <v>477</v>
      </c>
      <c r="G169" s="45">
        <f t="shared" si="29"/>
        <v>4770000</v>
      </c>
      <c r="H169" s="23">
        <v>0.37</v>
      </c>
      <c r="I169" s="213">
        <f t="shared" si="30"/>
        <v>4752351</v>
      </c>
      <c r="J169" s="23"/>
      <c r="K169" s="159"/>
      <c r="L169" s="23"/>
      <c r="M169" s="24"/>
      <c r="N169" s="25">
        <f t="shared" ref="N169:N172" si="32">J169*(1-K169/100)*10000+L169*(1-M169/100)*10000</f>
        <v>0</v>
      </c>
      <c r="O169" s="25">
        <f t="shared" si="31"/>
        <v>8746019</v>
      </c>
      <c r="P169" s="23"/>
      <c r="R169" s="261"/>
    </row>
    <row r="170" spans="1:18" hidden="1" outlineLevel="1" x14ac:dyDescent="0.15">
      <c r="A170" s="312" t="s">
        <v>304</v>
      </c>
      <c r="B170" s="23">
        <v>978</v>
      </c>
      <c r="C170" s="56">
        <f>B170*10000</f>
        <v>9780000</v>
      </c>
      <c r="D170" s="23">
        <v>6.68</v>
      </c>
      <c r="E170" s="182">
        <f>C170*(100-D170)/100</f>
        <v>9126695.9999999981</v>
      </c>
      <c r="F170" s="23">
        <v>367</v>
      </c>
      <c r="G170" s="45">
        <f t="shared" si="29"/>
        <v>3670000</v>
      </c>
      <c r="H170" s="23">
        <v>0.22</v>
      </c>
      <c r="I170" s="213">
        <f t="shared" si="30"/>
        <v>3661926</v>
      </c>
      <c r="J170" s="23"/>
      <c r="K170" s="159"/>
      <c r="L170" s="23"/>
      <c r="M170" s="24"/>
      <c r="N170" s="25">
        <f t="shared" si="32"/>
        <v>0</v>
      </c>
      <c r="O170" s="25">
        <f t="shared" si="31"/>
        <v>12788621.999999998</v>
      </c>
      <c r="P170" s="23"/>
      <c r="R170" s="261"/>
    </row>
    <row r="171" spans="1:18" hidden="1" outlineLevel="1" x14ac:dyDescent="0.15">
      <c r="A171" s="312" t="s">
        <v>305</v>
      </c>
      <c r="B171" s="23">
        <v>548</v>
      </c>
      <c r="C171" s="56">
        <f>B171*10000</f>
        <v>5480000</v>
      </c>
      <c r="D171" s="23">
        <v>6.52</v>
      </c>
      <c r="E171" s="182">
        <f>C171*(100-D171)/100</f>
        <v>5122704</v>
      </c>
      <c r="F171" s="23">
        <v>624</v>
      </c>
      <c r="G171" s="45">
        <f t="shared" si="29"/>
        <v>6240000</v>
      </c>
      <c r="H171" s="23">
        <v>0.31</v>
      </c>
      <c r="I171" s="213">
        <f t="shared" si="30"/>
        <v>6220656</v>
      </c>
      <c r="J171" s="23">
        <v>2.1</v>
      </c>
      <c r="K171" s="159">
        <v>4.22</v>
      </c>
      <c r="L171" s="23"/>
      <c r="M171" s="24"/>
      <c r="N171" s="25">
        <f t="shared" si="32"/>
        <v>20113.8</v>
      </c>
      <c r="O171" s="25">
        <f t="shared" si="31"/>
        <v>11363473.800000001</v>
      </c>
      <c r="P171" s="23"/>
      <c r="R171" s="261"/>
    </row>
    <row r="172" spans="1:18" hidden="1" outlineLevel="1" x14ac:dyDescent="0.15">
      <c r="A172" s="351" t="s">
        <v>222</v>
      </c>
      <c r="B172" s="23">
        <v>114</v>
      </c>
      <c r="C172" s="56">
        <f>B172*10000</f>
        <v>1140000</v>
      </c>
      <c r="D172" s="23">
        <v>8.17</v>
      </c>
      <c r="E172" s="182">
        <f>C172*(100-D172)/100</f>
        <v>1046862</v>
      </c>
      <c r="F172" s="23">
        <v>21</v>
      </c>
      <c r="G172" s="45">
        <f t="shared" si="29"/>
        <v>210000</v>
      </c>
      <c r="H172" s="23">
        <v>0.56999999999999995</v>
      </c>
      <c r="I172" s="213">
        <f t="shared" si="30"/>
        <v>208803</v>
      </c>
      <c r="J172" s="23">
        <v>0.9</v>
      </c>
      <c r="K172" s="159">
        <v>4.22</v>
      </c>
      <c r="L172" s="23"/>
      <c r="M172" s="24"/>
      <c r="N172" s="25">
        <f t="shared" si="32"/>
        <v>8620.2000000000007</v>
      </c>
      <c r="O172" s="25">
        <f t="shared" si="31"/>
        <v>1264285.2</v>
      </c>
      <c r="P172" s="23"/>
      <c r="R172" s="261"/>
    </row>
    <row r="173" spans="1:18" hidden="1" outlineLevel="1" x14ac:dyDescent="0.15">
      <c r="A173" s="477" t="s">
        <v>343</v>
      </c>
      <c r="B173" s="27"/>
      <c r="C173" s="57"/>
      <c r="D173" s="27"/>
      <c r="E173" s="78">
        <f>SUM(E168:E172)</f>
        <v>39399842</v>
      </c>
      <c r="F173" s="27"/>
      <c r="G173" s="27"/>
      <c r="H173" s="27"/>
      <c r="I173" s="214">
        <f>SUM(I168:I172)</f>
        <v>16800734</v>
      </c>
      <c r="J173" s="27"/>
      <c r="K173" s="188"/>
      <c r="L173" s="27"/>
      <c r="M173" s="28"/>
      <c r="N173" s="58">
        <f>SUM(N168:N172)</f>
        <v>3158464.6</v>
      </c>
      <c r="O173" s="192">
        <f>SUM(O168:O172)</f>
        <v>59359040.600000009</v>
      </c>
      <c r="P173" s="23"/>
      <c r="R173" s="261"/>
    </row>
    <row r="174" spans="1:18" hidden="1" outlineLevel="1" x14ac:dyDescent="0.15">
      <c r="A174" s="267" t="s">
        <v>246</v>
      </c>
      <c r="B174" s="23"/>
      <c r="C174" s="56"/>
      <c r="D174" s="23"/>
      <c r="E174" s="56"/>
      <c r="F174" s="23"/>
      <c r="G174" s="23"/>
      <c r="H174" s="23"/>
      <c r="I174" s="23"/>
      <c r="J174" s="23"/>
      <c r="K174" s="23"/>
      <c r="L174" s="23"/>
      <c r="M174" s="24"/>
      <c r="N174" s="24"/>
      <c r="O174" s="24"/>
      <c r="P174" s="23"/>
      <c r="R174" s="261"/>
    </row>
    <row r="175" spans="1:18" hidden="1" outlineLevel="1" x14ac:dyDescent="0.15">
      <c r="A175" s="267" t="s">
        <v>291</v>
      </c>
      <c r="B175" s="23"/>
      <c r="C175" s="56"/>
      <c r="D175" s="23"/>
      <c r="E175" s="56"/>
      <c r="F175" s="23"/>
      <c r="G175" s="23"/>
      <c r="H175" s="23"/>
      <c r="I175" s="23"/>
      <c r="J175" s="23"/>
      <c r="K175" s="23"/>
      <c r="L175" s="23"/>
      <c r="M175" s="24"/>
      <c r="N175" s="24"/>
      <c r="O175" s="89"/>
      <c r="P175" s="23"/>
      <c r="R175" s="261"/>
    </row>
    <row r="176" spans="1:18" hidden="1" outlineLevel="1" x14ac:dyDescent="0.15">
      <c r="A176" s="266"/>
      <c r="B176" s="159"/>
      <c r="C176" s="159"/>
      <c r="D176" s="159"/>
      <c r="E176" s="159"/>
      <c r="F176" s="159"/>
      <c r="G176" s="159"/>
      <c r="H176" s="159"/>
      <c r="I176" s="159"/>
      <c r="J176" s="159"/>
      <c r="K176" s="159"/>
      <c r="L176" s="159"/>
      <c r="M176" s="159"/>
      <c r="N176" s="159"/>
      <c r="O176" s="159"/>
      <c r="P176" s="159"/>
      <c r="R176" s="261"/>
    </row>
    <row r="177" spans="1:18" ht="40.5" hidden="1" customHeight="1" outlineLevel="1" x14ac:dyDescent="0.15">
      <c r="A177" s="1041" t="s">
        <v>167</v>
      </c>
      <c r="B177" s="1042"/>
      <c r="C177" s="1042"/>
      <c r="D177" s="1042"/>
      <c r="E177" s="1042"/>
      <c r="F177" s="1042"/>
      <c r="G177" s="1042"/>
      <c r="H177" s="1042"/>
      <c r="I177" s="1042"/>
      <c r="J177" s="1042"/>
      <c r="K177" s="1042"/>
      <c r="L177" s="1042"/>
      <c r="M177" s="21"/>
      <c r="N177" s="21"/>
      <c r="O177" s="159"/>
      <c r="P177" s="159"/>
      <c r="R177" s="261"/>
    </row>
    <row r="178" spans="1:18" ht="34.5" hidden="1" outlineLevel="1" x14ac:dyDescent="0.15">
      <c r="A178" s="72"/>
      <c r="B178" s="247" t="s">
        <v>349</v>
      </c>
      <c r="C178" s="79"/>
      <c r="D178" s="224" t="s">
        <v>106</v>
      </c>
      <c r="E178" s="224" t="s">
        <v>107</v>
      </c>
      <c r="F178" s="224" t="s">
        <v>108</v>
      </c>
      <c r="G178" s="224" t="s">
        <v>109</v>
      </c>
      <c r="H178" s="248"/>
      <c r="I178" s="224" t="s">
        <v>113</v>
      </c>
      <c r="J178" s="224" t="s">
        <v>110</v>
      </c>
      <c r="K178" s="224" t="s">
        <v>111</v>
      </c>
      <c r="L178" s="226" t="s">
        <v>112</v>
      </c>
      <c r="M178" s="21"/>
      <c r="N178" s="21"/>
      <c r="O178" s="159"/>
      <c r="P178" s="159"/>
      <c r="R178" s="261"/>
    </row>
    <row r="179" spans="1:18" ht="96" hidden="1" customHeight="1" outlineLevel="1" x14ac:dyDescent="0.15">
      <c r="A179" s="221" t="s">
        <v>364</v>
      </c>
      <c r="B179" s="24">
        <f>O173</f>
        <v>59359040.600000009</v>
      </c>
      <c r="C179" s="219" t="s">
        <v>365</v>
      </c>
      <c r="D179" s="263">
        <f>N160</f>
        <v>395232567.31241065</v>
      </c>
      <c r="E179" s="263">
        <f t="shared" ref="E179" si="33">O160</f>
        <v>4518.3511016000002</v>
      </c>
      <c r="F179" s="263">
        <f t="shared" ref="F179" si="34">P160</f>
        <v>5935.6254935399984</v>
      </c>
      <c r="G179" s="263">
        <f t="shared" ref="G179" si="35">Q160</f>
        <v>397114342.48702562</v>
      </c>
      <c r="H179" s="453" t="s">
        <v>471</v>
      </c>
      <c r="I179" s="30">
        <f>D179/B179</f>
        <v>6.6583381961266168</v>
      </c>
      <c r="J179" s="30">
        <f>E179/B179</f>
        <v>7.611900488836404E-5</v>
      </c>
      <c r="K179" s="30">
        <f>F179/B179</f>
        <v>9.9995307092951865E-5</v>
      </c>
      <c r="L179" s="31">
        <f>G179/B179</f>
        <v>6.6900397727625265</v>
      </c>
      <c r="M179" s="21"/>
      <c r="N179" s="21"/>
      <c r="O179" s="159"/>
      <c r="P179" s="159"/>
      <c r="R179" s="261"/>
    </row>
    <row r="180" spans="1:18" ht="139.5" hidden="1" customHeight="1" outlineLevel="1" x14ac:dyDescent="0.15">
      <c r="A180" s="221" t="s">
        <v>454</v>
      </c>
      <c r="B180" s="24">
        <f>'06-11年电网电量交换Grid Exchange'!E42</f>
        <v>2185227</v>
      </c>
      <c r="C180" s="203" t="s">
        <v>293</v>
      </c>
      <c r="D180" s="263">
        <f>'06-11年电网电量交换Grid Exchange'!$E$42*华中电网Central!I185</f>
        <v>14115466.384537229</v>
      </c>
      <c r="E180" s="263">
        <f>'06-11年电网电量交换Grid Exchange'!$E$42*华中电网Central!J185</f>
        <v>154.64775867246553</v>
      </c>
      <c r="F180" s="263">
        <f>'06-11年电网电量交换Grid Exchange'!$E$42*华中电网Central!K185</f>
        <v>216.28231715060795</v>
      </c>
      <c r="G180" s="263">
        <f>'06-11年电网电量交换Grid Exchange'!$E$42*华中电网Central!L185</f>
        <v>14183784.709014924</v>
      </c>
      <c r="H180" s="432" t="s">
        <v>410</v>
      </c>
      <c r="I180" s="172">
        <f>SUM(D179:D180)/(B180+B179)</f>
        <v>6.6512780094721249</v>
      </c>
      <c r="J180" s="172">
        <f>SUM(E179:E180)/(B180+B179)</f>
        <v>7.5929067685785007E-5</v>
      </c>
      <c r="K180" s="172">
        <f>SUM(F179:F180)/(B180+B179)</f>
        <v>9.9959070935318203E-5</v>
      </c>
      <c r="L180" s="173">
        <f>SUM(G179:G180)/(B180+B179)</f>
        <v>6.6829640393029965</v>
      </c>
      <c r="M180" s="21"/>
      <c r="N180" s="21"/>
      <c r="O180" s="159"/>
      <c r="P180" s="159"/>
      <c r="R180" s="261"/>
    </row>
    <row r="181" spans="1:18" hidden="1" outlineLevel="1" x14ac:dyDescent="0.15">
      <c r="A181" s="266"/>
      <c r="B181" s="159"/>
      <c r="C181" s="203"/>
      <c r="D181" s="263"/>
      <c r="E181" s="263"/>
      <c r="F181" s="263"/>
      <c r="G181" s="263"/>
      <c r="H181" s="159"/>
      <c r="I181" s="159"/>
      <c r="J181" s="159"/>
      <c r="K181" s="159"/>
      <c r="L181" s="194"/>
      <c r="M181" s="159"/>
      <c r="N181" s="159"/>
      <c r="O181" s="159"/>
      <c r="P181" s="159"/>
      <c r="R181" s="261"/>
    </row>
    <row r="182" spans="1:18" hidden="1" outlineLevel="1" x14ac:dyDescent="0.15">
      <c r="A182" s="269"/>
      <c r="B182" s="187"/>
      <c r="C182" s="402"/>
      <c r="D182" s="177"/>
      <c r="E182" s="77"/>
      <c r="F182" s="196"/>
      <c r="G182" s="348"/>
      <c r="H182" s="1049"/>
      <c r="I182" s="1047"/>
      <c r="J182" s="1047"/>
      <c r="K182" s="1047"/>
      <c r="L182" s="204"/>
      <c r="M182" s="21"/>
      <c r="N182" s="21"/>
      <c r="O182" s="159"/>
      <c r="P182" s="159"/>
      <c r="R182" s="261"/>
    </row>
    <row r="183" spans="1:18" ht="16.5" hidden="1" outlineLevel="1" thickBot="1" x14ac:dyDescent="0.2">
      <c r="A183" s="270"/>
      <c r="B183" s="271"/>
      <c r="C183" s="271"/>
      <c r="D183" s="271"/>
      <c r="E183" s="271"/>
      <c r="F183" s="271"/>
      <c r="G183" s="271"/>
      <c r="H183" s="271"/>
      <c r="I183" s="271"/>
      <c r="J183" s="271"/>
      <c r="K183" s="271"/>
      <c r="L183" s="271"/>
      <c r="M183" s="271"/>
      <c r="N183" s="271"/>
      <c r="O183" s="271"/>
      <c r="P183" s="271"/>
      <c r="Q183" s="271"/>
      <c r="R183" s="272"/>
    </row>
    <row r="184" spans="1:18" ht="21" customHeight="1" collapsed="1" x14ac:dyDescent="0.15"/>
    <row r="185" spans="1:18" ht="25.5" customHeight="1" x14ac:dyDescent="0.15">
      <c r="A185" s="338" t="s">
        <v>78</v>
      </c>
    </row>
    <row r="186" spans="1:18" ht="16.5" hidden="1" outlineLevel="1" thickTop="1" x14ac:dyDescent="0.15">
      <c r="A186" s="320"/>
      <c r="B186" s="273"/>
      <c r="C186" s="273"/>
      <c r="D186" s="273"/>
      <c r="E186" s="273"/>
      <c r="F186" s="273"/>
      <c r="G186" s="273"/>
      <c r="H186" s="273"/>
      <c r="I186" s="273"/>
      <c r="J186" s="273"/>
      <c r="K186" s="273"/>
      <c r="L186" s="273"/>
      <c r="M186" s="273"/>
      <c r="N186" s="273"/>
      <c r="O186" s="273"/>
      <c r="P186" s="273"/>
      <c r="Q186" s="273"/>
      <c r="R186" s="274"/>
    </row>
    <row r="187" spans="1:18" ht="42" hidden="1" customHeight="1" outlineLevel="1" x14ac:dyDescent="0.15">
      <c r="A187" s="1072" t="s">
        <v>31</v>
      </c>
      <c r="B187" s="1083"/>
      <c r="C187" s="1083"/>
      <c r="D187" s="1083"/>
      <c r="E187" s="1083"/>
      <c r="F187" s="1083"/>
      <c r="G187" s="1083"/>
      <c r="H187" s="1083"/>
      <c r="I187" s="1083"/>
      <c r="J187" s="1083"/>
      <c r="K187" s="1083"/>
      <c r="L187" s="1083"/>
      <c r="M187" s="1083"/>
      <c r="N187" s="1083"/>
      <c r="O187" s="1083"/>
      <c r="P187" s="1083"/>
      <c r="Q187" s="159"/>
      <c r="R187" s="276"/>
    </row>
    <row r="188" spans="1:18" ht="97.5" hidden="1" outlineLevel="1" x14ac:dyDescent="0.15">
      <c r="A188" s="275" t="s">
        <v>398</v>
      </c>
      <c r="B188" s="224" t="s">
        <v>399</v>
      </c>
      <c r="C188" s="240" t="s">
        <v>295</v>
      </c>
      <c r="D188" s="240" t="s">
        <v>296</v>
      </c>
      <c r="E188" s="240" t="s">
        <v>297</v>
      </c>
      <c r="F188" s="240" t="s">
        <v>298</v>
      </c>
      <c r="G188" s="240" t="s">
        <v>306</v>
      </c>
      <c r="H188" s="224" t="s">
        <v>255</v>
      </c>
      <c r="I188" s="224" t="s">
        <v>156</v>
      </c>
      <c r="J188" s="224" t="s">
        <v>218</v>
      </c>
      <c r="K188" s="225" t="s">
        <v>217</v>
      </c>
      <c r="L188" s="224" t="s">
        <v>94</v>
      </c>
      <c r="M188" s="224" t="s">
        <v>95</v>
      </c>
      <c r="N188" s="224" t="s">
        <v>98</v>
      </c>
      <c r="O188" s="224" t="s">
        <v>99</v>
      </c>
      <c r="P188" s="224" t="s">
        <v>100</v>
      </c>
      <c r="Q188" s="226" t="s">
        <v>101</v>
      </c>
      <c r="R188" s="276"/>
    </row>
    <row r="189" spans="1:18" ht="97.5" hidden="1" outlineLevel="1" x14ac:dyDescent="0.15">
      <c r="A189" s="108"/>
      <c r="B189" s="68"/>
      <c r="C189" s="68"/>
      <c r="D189" s="68"/>
      <c r="E189" s="68"/>
      <c r="F189" s="68"/>
      <c r="G189" s="23"/>
      <c r="H189" s="46"/>
      <c r="I189" s="262" t="s">
        <v>92</v>
      </c>
      <c r="J189" s="46" t="s">
        <v>404</v>
      </c>
      <c r="K189" s="262" t="s">
        <v>93</v>
      </c>
      <c r="L189" s="262" t="s">
        <v>96</v>
      </c>
      <c r="M189" s="262" t="s">
        <v>97</v>
      </c>
      <c r="N189" s="262" t="s">
        <v>405</v>
      </c>
      <c r="O189" s="262" t="s">
        <v>405</v>
      </c>
      <c r="P189" s="262" t="s">
        <v>405</v>
      </c>
      <c r="Q189" s="251" t="s">
        <v>405</v>
      </c>
      <c r="R189" s="276"/>
    </row>
    <row r="190" spans="1:18" hidden="1" outlineLevel="1" x14ac:dyDescent="0.15">
      <c r="A190" s="215"/>
      <c r="B190" s="207"/>
      <c r="C190" s="208" t="s">
        <v>380</v>
      </c>
      <c r="D190" s="209" t="s">
        <v>381</v>
      </c>
      <c r="E190" s="209" t="s">
        <v>382</v>
      </c>
      <c r="F190" s="209" t="s">
        <v>388</v>
      </c>
      <c r="G190" s="209" t="s">
        <v>221</v>
      </c>
      <c r="H190" s="207" t="s">
        <v>389</v>
      </c>
      <c r="I190" s="208" t="s">
        <v>386</v>
      </c>
      <c r="J190" s="209" t="s">
        <v>378</v>
      </c>
      <c r="K190" s="210" t="s">
        <v>379</v>
      </c>
      <c r="L190" s="209" t="s">
        <v>375</v>
      </c>
      <c r="M190" s="209" t="s">
        <v>376</v>
      </c>
      <c r="N190" s="211" t="s">
        <v>228</v>
      </c>
      <c r="O190" s="211" t="s">
        <v>283</v>
      </c>
      <c r="P190" s="211" t="s">
        <v>284</v>
      </c>
      <c r="Q190" s="212" t="s">
        <v>285</v>
      </c>
      <c r="R190" s="276"/>
    </row>
    <row r="191" spans="1:18" ht="31.5" hidden="1" outlineLevel="1" x14ac:dyDescent="0.15">
      <c r="A191" s="343" t="s">
        <v>324</v>
      </c>
      <c r="B191" s="329" t="s">
        <v>406</v>
      </c>
      <c r="C191" s="64">
        <v>9758.4500000000007</v>
      </c>
      <c r="D191" s="64">
        <v>2330.59</v>
      </c>
      <c r="E191" s="180">
        <v>4876.8</v>
      </c>
      <c r="F191" s="64">
        <v>3345.11</v>
      </c>
      <c r="G191" s="64">
        <v>471.84</v>
      </c>
      <c r="H191" s="68">
        <f>SUM(C191:G191)</f>
        <v>20782.79</v>
      </c>
      <c r="I191" s="332">
        <f>'燃料参数Fuel EF'!B3</f>
        <v>26.37</v>
      </c>
      <c r="J191" s="14">
        <f>'燃料参数Fuel EF'!C3</f>
        <v>98</v>
      </c>
      <c r="K191" s="412">
        <f>'燃料参数Fuel EF'!D3</f>
        <v>20908</v>
      </c>
      <c r="L191" s="332">
        <f>'燃料参数Fuel EF'!E3</f>
        <v>1E-3</v>
      </c>
      <c r="M191" s="332">
        <f>'燃料参数Fuel EF'!F3</f>
        <v>1.5E-3</v>
      </c>
      <c r="N191" s="264">
        <f>H191*K191*I191*J191*44/12/100/100</f>
        <v>411740868.8682459</v>
      </c>
      <c r="O191" s="282">
        <f>H191*K191*L191/100</f>
        <v>4345.2657331999999</v>
      </c>
      <c r="P191" s="264">
        <f>H191*K191*M191/100</f>
        <v>6517.8985997999998</v>
      </c>
      <c r="Q191" s="234">
        <f>N191+O191*25+P191*298</f>
        <v>413791834.29431629</v>
      </c>
      <c r="R191" s="276"/>
    </row>
    <row r="192" spans="1:18" ht="31.5" hidden="1" outlineLevel="1" x14ac:dyDescent="0.15">
      <c r="A192" s="283" t="s">
        <v>325</v>
      </c>
      <c r="B192" s="236" t="s">
        <v>406</v>
      </c>
      <c r="C192" s="64">
        <v>1.03</v>
      </c>
      <c r="D192" s="64">
        <v>0.39</v>
      </c>
      <c r="E192" s="64"/>
      <c r="F192" s="64"/>
      <c r="G192" s="64"/>
      <c r="H192" s="68">
        <f t="shared" ref="H192:H211" si="36">SUM(C192:G192)</f>
        <v>1.42</v>
      </c>
      <c r="I192" s="279">
        <f>'燃料参数Fuel EF'!B4</f>
        <v>25.41</v>
      </c>
      <c r="J192" s="15">
        <f>'燃料参数Fuel EF'!C4</f>
        <v>98</v>
      </c>
      <c r="K192" s="413">
        <f>'燃料参数Fuel EF'!D4</f>
        <v>26344</v>
      </c>
      <c r="L192" s="279">
        <f>'燃料参数Fuel EF'!E4</f>
        <v>1E-3</v>
      </c>
      <c r="M192" s="279">
        <f>'燃料参数Fuel EF'!F4</f>
        <v>1.5E-3</v>
      </c>
      <c r="N192" s="264">
        <f>H192*K192*I192*J192*44/12/100/100</f>
        <v>34156.411199679991</v>
      </c>
      <c r="O192" s="282">
        <f t="shared" ref="O192:O211" si="37">H192*K192*L192/100</f>
        <v>0.3740848</v>
      </c>
      <c r="P192" s="264">
        <f t="shared" ref="P192:P211" si="38">H192*K192*M192/100</f>
        <v>0.56112719999999994</v>
      </c>
      <c r="Q192" s="234">
        <f t="shared" ref="Q192:Q212" si="39">N192+O192*25+P192*298</f>
        <v>34332.979225279996</v>
      </c>
      <c r="R192" s="276"/>
    </row>
    <row r="193" spans="1:18" ht="31.5" hidden="1" outlineLevel="1" x14ac:dyDescent="0.15">
      <c r="A193" s="283" t="s">
        <v>326</v>
      </c>
      <c r="B193" s="236" t="s">
        <v>406</v>
      </c>
      <c r="C193" s="64"/>
      <c r="D193" s="64"/>
      <c r="E193" s="64">
        <v>11.24</v>
      </c>
      <c r="F193" s="64">
        <v>39.08</v>
      </c>
      <c r="G193" s="64"/>
      <c r="H193" s="68">
        <f t="shared" si="36"/>
        <v>50.32</v>
      </c>
      <c r="I193" s="279">
        <f>'燃料参数Fuel EF'!B5</f>
        <v>25.41</v>
      </c>
      <c r="J193" s="15">
        <f>'燃料参数Fuel EF'!C5</f>
        <v>98</v>
      </c>
      <c r="K193" s="413">
        <f>'燃料参数Fuel EF'!D5</f>
        <v>10454</v>
      </c>
      <c r="L193" s="279">
        <f>'燃料参数Fuel EF'!E5</f>
        <v>1E-3</v>
      </c>
      <c r="M193" s="279">
        <f>'燃料参数Fuel EF'!F5</f>
        <v>1.5E-3</v>
      </c>
      <c r="N193" s="264">
        <f t="shared" ref="N193:N211" si="40">H193*K193*I193*J193*44/12/100/100</f>
        <v>480314.05962848006</v>
      </c>
      <c r="O193" s="282">
        <f t="shared" si="37"/>
        <v>5.2604528000000004</v>
      </c>
      <c r="P193" s="264">
        <f t="shared" si="38"/>
        <v>7.890679200000001</v>
      </c>
      <c r="Q193" s="234">
        <f t="shared" si="39"/>
        <v>482796.99335008004</v>
      </c>
      <c r="R193" s="276"/>
    </row>
    <row r="194" spans="1:18" ht="31.5" hidden="1" outlineLevel="1" x14ac:dyDescent="0.15">
      <c r="A194" s="283" t="s">
        <v>327</v>
      </c>
      <c r="B194" s="236" t="s">
        <v>406</v>
      </c>
      <c r="C194" s="64">
        <v>179.27</v>
      </c>
      <c r="D194" s="64"/>
      <c r="E194" s="64"/>
      <c r="F194" s="64"/>
      <c r="G194" s="64"/>
      <c r="H194" s="68">
        <f t="shared" si="36"/>
        <v>179.27</v>
      </c>
      <c r="I194" s="279">
        <f>'燃料参数Fuel EF'!B6</f>
        <v>33.56</v>
      </c>
      <c r="J194" s="15">
        <f>'燃料参数Fuel EF'!C6</f>
        <v>98</v>
      </c>
      <c r="K194" s="413">
        <f>'燃料参数Fuel EF'!D6</f>
        <v>17584</v>
      </c>
      <c r="L194" s="279">
        <f>'燃料参数Fuel EF'!E6</f>
        <v>1E-3</v>
      </c>
      <c r="M194" s="279">
        <f>'燃料参数Fuel EF'!F6</f>
        <v>1.5E-3</v>
      </c>
      <c r="N194" s="264">
        <f t="shared" si="40"/>
        <v>3801410.3414754141</v>
      </c>
      <c r="O194" s="282">
        <f t="shared" si="37"/>
        <v>31.522836800000004</v>
      </c>
      <c r="P194" s="264">
        <f t="shared" si="38"/>
        <v>47.284255200000004</v>
      </c>
      <c r="Q194" s="234">
        <f t="shared" si="39"/>
        <v>3816289.120445014</v>
      </c>
      <c r="R194" s="276"/>
    </row>
    <row r="195" spans="1:18" ht="28.5" hidden="1" customHeight="1" outlineLevel="1" x14ac:dyDescent="0.15">
      <c r="A195" s="300" t="s">
        <v>203</v>
      </c>
      <c r="B195" s="236" t="s">
        <v>406</v>
      </c>
      <c r="C195" s="64">
        <v>301.69</v>
      </c>
      <c r="D195" s="64"/>
      <c r="E195" s="64">
        <v>26.13</v>
      </c>
      <c r="F195" s="64">
        <v>62.95</v>
      </c>
      <c r="G195" s="64"/>
      <c r="H195" s="68">
        <f t="shared" si="36"/>
        <v>390.77</v>
      </c>
      <c r="I195" s="279">
        <f>'燃料参数Fuel EF'!B20</f>
        <v>25.8</v>
      </c>
      <c r="J195" s="279">
        <f>'燃料参数Fuel EF'!C20</f>
        <v>98</v>
      </c>
      <c r="K195" s="413">
        <f>'燃料参数Fuel EF'!D20</f>
        <v>8363</v>
      </c>
      <c r="L195" s="279">
        <f>'燃料参数Fuel EF'!E20</f>
        <v>1E-3</v>
      </c>
      <c r="M195" s="279">
        <f>'燃料参数Fuel EF'!F20</f>
        <v>1.5E-3</v>
      </c>
      <c r="N195" s="264">
        <f t="shared" ref="N195" si="41">H195*K195*I195*J195*44/12/100/100</f>
        <v>3029706.2565307999</v>
      </c>
      <c r="O195" s="282">
        <f t="shared" ref="O195" si="42">H195*K195*L195/100</f>
        <v>32.680095099999996</v>
      </c>
      <c r="P195" s="264">
        <f t="shared" ref="P195" si="43">H195*K195*M195/100</f>
        <v>49.020142649999997</v>
      </c>
      <c r="Q195" s="234">
        <f t="shared" ref="Q195" si="44">N195+O195*25+P195*298</f>
        <v>3045131.2614179999</v>
      </c>
      <c r="R195" s="276"/>
    </row>
    <row r="196" spans="1:18" ht="31.5" hidden="1" outlineLevel="1" x14ac:dyDescent="0.15">
      <c r="A196" s="283" t="s">
        <v>328</v>
      </c>
      <c r="B196" s="236" t="s">
        <v>406</v>
      </c>
      <c r="C196" s="64"/>
      <c r="D196" s="64"/>
      <c r="E196" s="64"/>
      <c r="F196" s="64"/>
      <c r="G196" s="64"/>
      <c r="H196" s="68">
        <f t="shared" si="36"/>
        <v>0</v>
      </c>
      <c r="I196" s="279">
        <f>'燃料参数Fuel EF'!B7</f>
        <v>29.42</v>
      </c>
      <c r="J196" s="15">
        <f>'燃料参数Fuel EF'!C7</f>
        <v>93</v>
      </c>
      <c r="K196" s="413">
        <f>'燃料参数Fuel EF'!D7</f>
        <v>28435</v>
      </c>
      <c r="L196" s="279">
        <f>'燃料参数Fuel EF'!E7</f>
        <v>1E-3</v>
      </c>
      <c r="M196" s="279">
        <f>'燃料参数Fuel EF'!F7</f>
        <v>1.5E-3</v>
      </c>
      <c r="N196" s="264">
        <f t="shared" si="40"/>
        <v>0</v>
      </c>
      <c r="O196" s="282">
        <f t="shared" si="37"/>
        <v>0</v>
      </c>
      <c r="P196" s="264">
        <f t="shared" si="38"/>
        <v>0</v>
      </c>
      <c r="Q196" s="234">
        <f t="shared" si="39"/>
        <v>0</v>
      </c>
      <c r="R196" s="276"/>
    </row>
    <row r="197" spans="1:18" ht="31.5" hidden="1" outlineLevel="1" x14ac:dyDescent="0.15">
      <c r="A197" s="283" t="s">
        <v>329</v>
      </c>
      <c r="B197" s="236" t="s">
        <v>323</v>
      </c>
      <c r="C197" s="64"/>
      <c r="D197" s="64">
        <v>2.82</v>
      </c>
      <c r="E197" s="64">
        <v>2.02</v>
      </c>
      <c r="F197" s="64">
        <v>3.25</v>
      </c>
      <c r="G197" s="64"/>
      <c r="H197" s="68">
        <f t="shared" si="36"/>
        <v>8.09</v>
      </c>
      <c r="I197" s="279">
        <f>'燃料参数Fuel EF'!B8</f>
        <v>13.58</v>
      </c>
      <c r="J197" s="15">
        <f>'燃料参数Fuel EF'!C8</f>
        <v>99</v>
      </c>
      <c r="K197" s="413">
        <f>'燃料参数Fuel EF'!D8</f>
        <v>173535</v>
      </c>
      <c r="L197" s="279">
        <f>'燃料参数Fuel EF'!E8</f>
        <v>1E-3</v>
      </c>
      <c r="M197" s="279">
        <f>'燃料参数Fuel EF'!F8</f>
        <v>1E-4</v>
      </c>
      <c r="N197" s="264">
        <f t="shared" si="40"/>
        <v>692057.20863510016</v>
      </c>
      <c r="O197" s="282">
        <f t="shared" si="37"/>
        <v>14.0389815</v>
      </c>
      <c r="P197" s="264">
        <f t="shared" si="38"/>
        <v>1.4038981500000001</v>
      </c>
      <c r="Q197" s="234">
        <f t="shared" si="39"/>
        <v>692826.54482130008</v>
      </c>
      <c r="R197" s="276"/>
    </row>
    <row r="198" spans="1:18" ht="44.25" hidden="1" customHeight="1" outlineLevel="1" x14ac:dyDescent="0.15">
      <c r="A198" s="300" t="s">
        <v>204</v>
      </c>
      <c r="B198" s="236" t="s">
        <v>323</v>
      </c>
      <c r="C198" s="64">
        <v>0.79</v>
      </c>
      <c r="D198" s="64">
        <v>42.32</v>
      </c>
      <c r="E198" s="64">
        <v>9.32</v>
      </c>
      <c r="F198" s="64">
        <v>48.03</v>
      </c>
      <c r="G198" s="64"/>
      <c r="H198" s="68">
        <f t="shared" si="36"/>
        <v>100.46000000000001</v>
      </c>
      <c r="I198" s="279">
        <f>'燃料参数Fuel EF'!B21</f>
        <v>70.8</v>
      </c>
      <c r="J198" s="279">
        <f>'燃料参数Fuel EF'!C21</f>
        <v>99</v>
      </c>
      <c r="K198" s="413">
        <f>'燃料参数Fuel EF'!D21</f>
        <v>37630</v>
      </c>
      <c r="L198" s="279">
        <f>'燃料参数Fuel EF'!E21</f>
        <v>1E-3</v>
      </c>
      <c r="M198" s="279">
        <f>'燃料参数Fuel EF'!F21</f>
        <v>1E-4</v>
      </c>
      <c r="N198" s="264">
        <f t="shared" ref="N198:N199" si="45">H198*K198*I198*J198*44/12/100/100</f>
        <v>9715547.3983919993</v>
      </c>
      <c r="O198" s="282">
        <f t="shared" ref="O198:O199" si="46">H198*K198*L198/100</f>
        <v>37.803098000000006</v>
      </c>
      <c r="P198" s="264">
        <f t="shared" ref="P198:P199" si="47">H198*K198*M198/100</f>
        <v>3.7803098000000004</v>
      </c>
      <c r="Q198" s="234">
        <f t="shared" ref="Q198:Q199" si="48">N198+O198*25+P198*298</f>
        <v>9717619.0081623998</v>
      </c>
      <c r="R198" s="276"/>
    </row>
    <row r="199" spans="1:18" ht="44.25" hidden="1" customHeight="1" outlineLevel="1" x14ac:dyDescent="0.15">
      <c r="A199" s="300" t="s">
        <v>205</v>
      </c>
      <c r="B199" s="236" t="s">
        <v>323</v>
      </c>
      <c r="C199" s="64">
        <v>0.33</v>
      </c>
      <c r="D199" s="64">
        <v>4.25</v>
      </c>
      <c r="E199" s="64"/>
      <c r="F199" s="180">
        <v>1.8</v>
      </c>
      <c r="G199" s="64"/>
      <c r="H199" s="68">
        <f t="shared" si="36"/>
        <v>6.38</v>
      </c>
      <c r="I199" s="279">
        <f>'燃料参数Fuel EF'!B22</f>
        <v>46.9</v>
      </c>
      <c r="J199" s="279">
        <f>'燃料参数Fuel EF'!C22</f>
        <v>99</v>
      </c>
      <c r="K199" s="413">
        <f>'燃料参数Fuel EF'!D22</f>
        <v>79450</v>
      </c>
      <c r="L199" s="279">
        <f>'燃料参数Fuel EF'!E22</f>
        <v>1E-3</v>
      </c>
      <c r="M199" s="279">
        <f>'燃料参数Fuel EF'!F22</f>
        <v>1E-4</v>
      </c>
      <c r="N199" s="264">
        <f t="shared" si="45"/>
        <v>862966.7207699999</v>
      </c>
      <c r="O199" s="282">
        <f t="shared" si="46"/>
        <v>5.0689099999999998</v>
      </c>
      <c r="P199" s="264">
        <f t="shared" si="47"/>
        <v>0.50689099999999998</v>
      </c>
      <c r="Q199" s="234">
        <f t="shared" si="48"/>
        <v>863244.4970379998</v>
      </c>
      <c r="R199" s="276"/>
    </row>
    <row r="200" spans="1:18" ht="31.5" hidden="1" outlineLevel="1" x14ac:dyDescent="0.15">
      <c r="A200" s="283" t="s">
        <v>330</v>
      </c>
      <c r="B200" s="236" t="s">
        <v>323</v>
      </c>
      <c r="C200" s="64"/>
      <c r="D200" s="64"/>
      <c r="E200" s="64"/>
      <c r="F200" s="64"/>
      <c r="G200" s="64"/>
      <c r="H200" s="68">
        <f t="shared" si="36"/>
        <v>0</v>
      </c>
      <c r="I200" s="301">
        <f>'燃料参数Fuel EF'!B9</f>
        <v>12.2</v>
      </c>
      <c r="J200" s="15">
        <f>'燃料参数Fuel EF'!C9</f>
        <v>99</v>
      </c>
      <c r="K200" s="414">
        <f>'燃料参数Fuel EF'!D9</f>
        <v>202218</v>
      </c>
      <c r="L200" s="279">
        <f>'燃料参数Fuel EF'!E9</f>
        <v>1E-3</v>
      </c>
      <c r="M200" s="279">
        <f>'燃料参数Fuel EF'!F9</f>
        <v>1E-4</v>
      </c>
      <c r="N200" s="264">
        <f t="shared" si="40"/>
        <v>0</v>
      </c>
      <c r="O200" s="282">
        <f t="shared" si="37"/>
        <v>0</v>
      </c>
      <c r="P200" s="264">
        <f t="shared" si="38"/>
        <v>0</v>
      </c>
      <c r="Q200" s="234">
        <f t="shared" si="39"/>
        <v>0</v>
      </c>
      <c r="R200" s="276"/>
    </row>
    <row r="201" spans="1:18" ht="31.5" hidden="1" outlineLevel="1" x14ac:dyDescent="0.15">
      <c r="A201" s="283" t="s">
        <v>331</v>
      </c>
      <c r="B201" s="236" t="s">
        <v>406</v>
      </c>
      <c r="C201" s="64"/>
      <c r="D201" s="64"/>
      <c r="E201" s="64"/>
      <c r="F201" s="64"/>
      <c r="G201" s="64"/>
      <c r="H201" s="68">
        <f t="shared" si="36"/>
        <v>0</v>
      </c>
      <c r="I201" s="279">
        <f>'燃料参数Fuel EF'!B10</f>
        <v>20.079999999999998</v>
      </c>
      <c r="J201" s="15">
        <f>'燃料参数Fuel EF'!C10</f>
        <v>98</v>
      </c>
      <c r="K201" s="414">
        <f>'燃料参数Fuel EF'!D10</f>
        <v>41816</v>
      </c>
      <c r="L201" s="279">
        <f>'燃料参数Fuel EF'!E10</f>
        <v>3.0000000000000001E-3</v>
      </c>
      <c r="M201" s="279">
        <f>'燃料参数Fuel EF'!F10</f>
        <v>5.9999999999999995E-4</v>
      </c>
      <c r="N201" s="264">
        <f t="shared" si="40"/>
        <v>0</v>
      </c>
      <c r="O201" s="282">
        <f t="shared" si="37"/>
        <v>0</v>
      </c>
      <c r="P201" s="264">
        <f t="shared" si="38"/>
        <v>0</v>
      </c>
      <c r="Q201" s="234">
        <f t="shared" si="39"/>
        <v>0</v>
      </c>
      <c r="R201" s="276"/>
    </row>
    <row r="202" spans="1:18" ht="31.5" hidden="1" outlineLevel="1" x14ac:dyDescent="0.15">
      <c r="A202" s="283" t="s">
        <v>332</v>
      </c>
      <c r="B202" s="236" t="s">
        <v>406</v>
      </c>
      <c r="C202" s="64"/>
      <c r="D202" s="64"/>
      <c r="E202" s="64"/>
      <c r="F202" s="64"/>
      <c r="G202" s="64"/>
      <c r="H202" s="68">
        <f t="shared" si="36"/>
        <v>0</v>
      </c>
      <c r="I202" s="301">
        <f>'燃料参数Fuel EF'!B11</f>
        <v>18.899999999999999</v>
      </c>
      <c r="J202" s="15">
        <f>'燃料参数Fuel EF'!C11</f>
        <v>98</v>
      </c>
      <c r="K202" s="413">
        <f>'燃料参数Fuel EF'!D11</f>
        <v>43070</v>
      </c>
      <c r="L202" s="279">
        <f>'燃料参数Fuel EF'!E11</f>
        <v>3.0000000000000001E-3</v>
      </c>
      <c r="M202" s="279">
        <f>'燃料参数Fuel EF'!F11</f>
        <v>5.9999999999999995E-4</v>
      </c>
      <c r="N202" s="264">
        <f t="shared" si="40"/>
        <v>0</v>
      </c>
      <c r="O202" s="282">
        <f t="shared" si="37"/>
        <v>0</v>
      </c>
      <c r="P202" s="264">
        <f t="shared" si="38"/>
        <v>0</v>
      </c>
      <c r="Q202" s="234">
        <f t="shared" si="39"/>
        <v>0</v>
      </c>
      <c r="R202" s="276"/>
    </row>
    <row r="203" spans="1:18" ht="31.5" hidden="1" outlineLevel="1" x14ac:dyDescent="0.15">
      <c r="A203" s="283" t="s">
        <v>333</v>
      </c>
      <c r="B203" s="236" t="s">
        <v>406</v>
      </c>
      <c r="C203" s="64">
        <v>4.6500000000000004</v>
      </c>
      <c r="D203" s="64">
        <v>0.41</v>
      </c>
      <c r="E203" s="64">
        <v>2.29</v>
      </c>
      <c r="F203" s="64">
        <v>0.76</v>
      </c>
      <c r="G203" s="64">
        <v>0.08</v>
      </c>
      <c r="H203" s="68">
        <f t="shared" si="36"/>
        <v>8.1900000000000013</v>
      </c>
      <c r="I203" s="301">
        <f>'燃料参数Fuel EF'!B12</f>
        <v>20.2</v>
      </c>
      <c r="J203" s="15">
        <f>'燃料参数Fuel EF'!C12</f>
        <v>98</v>
      </c>
      <c r="K203" s="413">
        <f>'燃料参数Fuel EF'!D12</f>
        <v>42652</v>
      </c>
      <c r="L203" s="279">
        <f>'燃料参数Fuel EF'!E12</f>
        <v>3.0000000000000001E-3</v>
      </c>
      <c r="M203" s="279">
        <f>'燃料参数Fuel EF'!F12</f>
        <v>5.9999999999999995E-4</v>
      </c>
      <c r="N203" s="264">
        <f t="shared" si="40"/>
        <v>253554.99929760001</v>
      </c>
      <c r="O203" s="282">
        <f t="shared" si="37"/>
        <v>10.479596400000002</v>
      </c>
      <c r="P203" s="264">
        <f t="shared" si="38"/>
        <v>2.0959192800000004</v>
      </c>
      <c r="Q203" s="234">
        <f t="shared" si="39"/>
        <v>254441.57315304002</v>
      </c>
      <c r="R203" s="276"/>
    </row>
    <row r="204" spans="1:18" ht="31.5" hidden="1" outlineLevel="1" x14ac:dyDescent="0.15">
      <c r="A204" s="283" t="s">
        <v>334</v>
      </c>
      <c r="B204" s="236" t="s">
        <v>406</v>
      </c>
      <c r="C204" s="64">
        <v>83.39</v>
      </c>
      <c r="D204" s="180">
        <v>0.1</v>
      </c>
      <c r="E204" s="64"/>
      <c r="F204" s="64"/>
      <c r="G204" s="64"/>
      <c r="H204" s="68">
        <f t="shared" si="36"/>
        <v>83.49</v>
      </c>
      <c r="I204" s="301">
        <f>'燃料参数Fuel EF'!B13</f>
        <v>21.1</v>
      </c>
      <c r="J204" s="15">
        <f>'燃料参数Fuel EF'!C13</f>
        <v>98</v>
      </c>
      <c r="K204" s="413">
        <f>'燃料参数Fuel EF'!D13</f>
        <v>41816</v>
      </c>
      <c r="L204" s="279">
        <f>'燃料参数Fuel EF'!E13</f>
        <v>3.0000000000000001E-3</v>
      </c>
      <c r="M204" s="279">
        <f>'燃料参数Fuel EF'!F13</f>
        <v>5.9999999999999995E-4</v>
      </c>
      <c r="N204" s="264">
        <f t="shared" si="40"/>
        <v>2647018.0915023996</v>
      </c>
      <c r="O204" s="282">
        <f t="shared" si="37"/>
        <v>104.73653519999999</v>
      </c>
      <c r="P204" s="264">
        <f t="shared" si="38"/>
        <v>20.947307039999995</v>
      </c>
      <c r="Q204" s="234">
        <f t="shared" si="39"/>
        <v>2655878.8023803197</v>
      </c>
      <c r="R204" s="276"/>
    </row>
    <row r="205" spans="1:18" ht="31.5" hidden="1" customHeight="1" outlineLevel="1" x14ac:dyDescent="0.15">
      <c r="A205" s="300" t="s">
        <v>212</v>
      </c>
      <c r="B205" s="236" t="s">
        <v>406</v>
      </c>
      <c r="C205" s="180">
        <v>20.399999999999999</v>
      </c>
      <c r="D205" s="64"/>
      <c r="E205" s="64"/>
      <c r="F205" s="64"/>
      <c r="G205" s="64"/>
      <c r="H205" s="68">
        <f t="shared" si="36"/>
        <v>20.399999999999999</v>
      </c>
      <c r="I205" s="279">
        <f>'燃料参数Fuel EF'!B23</f>
        <v>27.5</v>
      </c>
      <c r="J205" s="279">
        <f>'燃料参数Fuel EF'!C23</f>
        <v>98</v>
      </c>
      <c r="K205" s="413">
        <f>'燃料参数Fuel EF'!D23</f>
        <v>31947</v>
      </c>
      <c r="L205" s="279">
        <f>'燃料参数Fuel EF'!E23</f>
        <v>3.0000000000000001E-3</v>
      </c>
      <c r="M205" s="279">
        <f>'燃料参数Fuel EF'!F23</f>
        <v>5.9999999999999995E-4</v>
      </c>
      <c r="N205" s="264">
        <f t="shared" ref="N205" si="49">H205*K205*I205*J205*44/12/100/100</f>
        <v>644006.79419999989</v>
      </c>
      <c r="O205" s="282">
        <f t="shared" ref="O205" si="50">H205*K205*L205/100</f>
        <v>19.551563999999999</v>
      </c>
      <c r="P205" s="264">
        <f t="shared" ref="P205" si="51">H205*K205*M205/100</f>
        <v>3.9103127999999994</v>
      </c>
      <c r="Q205" s="234">
        <f t="shared" ref="Q205" si="52">N205+O205*25+P205*298</f>
        <v>645660.85651439999</v>
      </c>
      <c r="R205" s="276"/>
    </row>
    <row r="206" spans="1:18" ht="31.5" hidden="1" outlineLevel="1" x14ac:dyDescent="0.15">
      <c r="A206" s="283" t="s">
        <v>335</v>
      </c>
      <c r="B206" s="236" t="s">
        <v>406</v>
      </c>
      <c r="C206" s="64"/>
      <c r="D206" s="64"/>
      <c r="E206" s="64"/>
      <c r="F206" s="64"/>
      <c r="G206" s="64"/>
      <c r="H206" s="68">
        <f t="shared" si="36"/>
        <v>0</v>
      </c>
      <c r="I206" s="301">
        <f>'燃料参数Fuel EF'!B14</f>
        <v>17.2</v>
      </c>
      <c r="J206" s="15">
        <f>'燃料参数Fuel EF'!C14</f>
        <v>99</v>
      </c>
      <c r="K206" s="413">
        <f>'燃料参数Fuel EF'!D14</f>
        <v>50179</v>
      </c>
      <c r="L206" s="279">
        <f>'燃料参数Fuel EF'!E14</f>
        <v>1E-3</v>
      </c>
      <c r="M206" s="279">
        <f>'燃料参数Fuel EF'!F14</f>
        <v>1E-4</v>
      </c>
      <c r="N206" s="264">
        <f t="shared" si="40"/>
        <v>0</v>
      </c>
      <c r="O206" s="282">
        <f t="shared" si="37"/>
        <v>0</v>
      </c>
      <c r="P206" s="264">
        <f t="shared" si="38"/>
        <v>0</v>
      </c>
      <c r="Q206" s="234">
        <f t="shared" si="39"/>
        <v>0</v>
      </c>
      <c r="R206" s="276"/>
    </row>
    <row r="207" spans="1:18" ht="31.5" hidden="1" outlineLevel="1" x14ac:dyDescent="0.15">
      <c r="A207" s="283" t="s">
        <v>336</v>
      </c>
      <c r="B207" s="236" t="s">
        <v>406</v>
      </c>
      <c r="C207" s="64">
        <v>0.56000000000000005</v>
      </c>
      <c r="D207" s="64"/>
      <c r="E207" s="64"/>
      <c r="F207" s="64"/>
      <c r="G207" s="64"/>
      <c r="H207" s="68">
        <f t="shared" si="36"/>
        <v>0.56000000000000005</v>
      </c>
      <c r="I207" s="301">
        <f>'燃料参数Fuel EF'!B15</f>
        <v>18.2</v>
      </c>
      <c r="J207" s="15">
        <f>'燃料参数Fuel EF'!C15</f>
        <v>99</v>
      </c>
      <c r="K207" s="413">
        <f>'燃料参数Fuel EF'!D15</f>
        <v>45998</v>
      </c>
      <c r="L207" s="279">
        <f>'燃料参数Fuel EF'!E15</f>
        <v>1E-3</v>
      </c>
      <c r="M207" s="279">
        <f>'燃料参数Fuel EF'!F15</f>
        <v>1E-4</v>
      </c>
      <c r="N207" s="264">
        <f t="shared" si="40"/>
        <v>17017.861660800001</v>
      </c>
      <c r="O207" s="282">
        <f t="shared" si="37"/>
        <v>0.25758880000000001</v>
      </c>
      <c r="P207" s="264">
        <f t="shared" si="38"/>
        <v>2.5758880000000005E-2</v>
      </c>
      <c r="Q207" s="234">
        <f t="shared" si="39"/>
        <v>17031.977527039999</v>
      </c>
      <c r="R207" s="276"/>
    </row>
    <row r="208" spans="1:18" ht="31.5" hidden="1" outlineLevel="1" x14ac:dyDescent="0.15">
      <c r="A208" s="283" t="s">
        <v>337</v>
      </c>
      <c r="B208" s="236" t="s">
        <v>323</v>
      </c>
      <c r="C208" s="64">
        <v>34.04</v>
      </c>
      <c r="D208" s="64"/>
      <c r="E208" s="64"/>
      <c r="F208" s="64"/>
      <c r="G208" s="64">
        <v>7.62</v>
      </c>
      <c r="H208" s="68">
        <f t="shared" si="36"/>
        <v>41.66</v>
      </c>
      <c r="I208" s="279">
        <f>'燃料参数Fuel EF'!B16</f>
        <v>15.32</v>
      </c>
      <c r="J208" s="15">
        <f>'燃料参数Fuel EF'!C16</f>
        <v>99</v>
      </c>
      <c r="K208" s="413">
        <f>'燃料参数Fuel EF'!D16</f>
        <v>389310</v>
      </c>
      <c r="L208" s="279">
        <f>'燃料参数Fuel EF'!E16</f>
        <v>1E-3</v>
      </c>
      <c r="M208" s="279">
        <f>'燃料参数Fuel EF'!F16</f>
        <v>1E-4</v>
      </c>
      <c r="N208" s="264">
        <f t="shared" si="40"/>
        <v>9019453.321533598</v>
      </c>
      <c r="O208" s="282">
        <f t="shared" si="37"/>
        <v>162.18654599999999</v>
      </c>
      <c r="P208" s="264">
        <f t="shared" si="38"/>
        <v>16.218654599999997</v>
      </c>
      <c r="Q208" s="234">
        <f t="shared" si="39"/>
        <v>9028341.1442543976</v>
      </c>
      <c r="R208" s="276"/>
    </row>
    <row r="209" spans="1:18" ht="39.75" hidden="1" customHeight="1" outlineLevel="1" x14ac:dyDescent="0.15">
      <c r="A209" s="300" t="s">
        <v>213</v>
      </c>
      <c r="B209" s="236" t="s">
        <v>406</v>
      </c>
      <c r="C209" s="64">
        <v>164.94</v>
      </c>
      <c r="D209" s="64"/>
      <c r="E209" s="64"/>
      <c r="F209" s="64"/>
      <c r="G209" s="64"/>
      <c r="H209" s="68">
        <f t="shared" si="36"/>
        <v>164.94</v>
      </c>
      <c r="I209" s="301">
        <f>'燃料参数Fuel EF'!B24</f>
        <v>15.32</v>
      </c>
      <c r="J209" s="324">
        <f>'燃料参数Fuel EF'!C24</f>
        <v>99</v>
      </c>
      <c r="K209" s="413">
        <f>'燃料参数Fuel EF'!D24</f>
        <v>51434</v>
      </c>
      <c r="L209" s="364">
        <f>'燃料参数Fuel EF'!E24</f>
        <v>1E-3</v>
      </c>
      <c r="M209" s="365">
        <f>'燃料参数Fuel EF'!F24</f>
        <v>1E-4</v>
      </c>
      <c r="N209" s="264">
        <f t="shared" ref="N209" si="53">H209*K209*I209*J209*44/12/100/100</f>
        <v>4717823.4105393598</v>
      </c>
      <c r="O209" s="282">
        <f t="shared" ref="O209" si="54">H209*K209*L209/100</f>
        <v>84.83523959999998</v>
      </c>
      <c r="P209" s="264">
        <f t="shared" ref="P209" si="55">H209*K209*M209/100</f>
        <v>8.4835239599999994</v>
      </c>
      <c r="Q209" s="234">
        <f t="shared" ref="Q209" si="56">N209+O209*25+P209*298</f>
        <v>4722472.3816694403</v>
      </c>
      <c r="R209" s="276"/>
    </row>
    <row r="210" spans="1:18" ht="31.5" hidden="1" outlineLevel="1" x14ac:dyDescent="0.15">
      <c r="A210" s="283" t="s">
        <v>338</v>
      </c>
      <c r="B210" s="236" t="s">
        <v>406</v>
      </c>
      <c r="C210" s="64">
        <v>0.63</v>
      </c>
      <c r="D210" s="64"/>
      <c r="E210" s="64"/>
      <c r="F210" s="64"/>
      <c r="G210" s="64">
        <v>0.47</v>
      </c>
      <c r="H210" s="68">
        <f t="shared" si="36"/>
        <v>1.1000000000000001</v>
      </c>
      <c r="I210" s="366">
        <f>'燃料参数Fuel EF'!B17</f>
        <v>20</v>
      </c>
      <c r="J210" s="15">
        <f>'燃料参数Fuel EF'!C17</f>
        <v>98</v>
      </c>
      <c r="K210" s="413">
        <f>'燃料参数Fuel EF'!D17</f>
        <v>35168</v>
      </c>
      <c r="L210" s="279">
        <f>'燃料参数Fuel EF'!E17</f>
        <v>3.0000000000000001E-3</v>
      </c>
      <c r="M210" s="279">
        <f>'燃料参数Fuel EF'!F17</f>
        <v>5.9999999999999995E-4</v>
      </c>
      <c r="N210" s="264">
        <f t="shared" si="40"/>
        <v>27801.476266666668</v>
      </c>
      <c r="O210" s="282">
        <f t="shared" si="37"/>
        <v>1.1605440000000002</v>
      </c>
      <c r="P210" s="264">
        <f t="shared" si="38"/>
        <v>0.2321088</v>
      </c>
      <c r="Q210" s="234">
        <f t="shared" si="39"/>
        <v>27899.658289066665</v>
      </c>
      <c r="R210" s="276"/>
    </row>
    <row r="211" spans="1:18" ht="31.5" hidden="1" outlineLevel="1" x14ac:dyDescent="0.15">
      <c r="A211" s="283" t="s">
        <v>339</v>
      </c>
      <c r="B211" s="236" t="s">
        <v>406</v>
      </c>
      <c r="C211" s="64"/>
      <c r="D211" s="64"/>
      <c r="E211" s="64"/>
      <c r="F211" s="64"/>
      <c r="G211" s="64"/>
      <c r="H211" s="68">
        <f t="shared" si="36"/>
        <v>0</v>
      </c>
      <c r="I211" s="279">
        <f>'燃料参数Fuel EF'!B18</f>
        <v>29.42</v>
      </c>
      <c r="J211" s="15">
        <f>'燃料参数Fuel EF'!C18</f>
        <v>93</v>
      </c>
      <c r="K211" s="413">
        <f>'燃料参数Fuel EF'!D18</f>
        <v>38099</v>
      </c>
      <c r="L211" s="279">
        <f>'燃料参数Fuel EF'!E18</f>
        <v>1E-3</v>
      </c>
      <c r="M211" s="279">
        <f>'燃料参数Fuel EF'!F18</f>
        <v>1.5E-3</v>
      </c>
      <c r="N211" s="264">
        <f t="shared" si="40"/>
        <v>0</v>
      </c>
      <c r="O211" s="282">
        <f t="shared" si="37"/>
        <v>0</v>
      </c>
      <c r="P211" s="264">
        <f t="shared" si="38"/>
        <v>0</v>
      </c>
      <c r="Q211" s="234">
        <f t="shared" si="39"/>
        <v>0</v>
      </c>
      <c r="R211" s="276"/>
    </row>
    <row r="212" spans="1:18" ht="31.5" hidden="1" outlineLevel="1" x14ac:dyDescent="0.15">
      <c r="A212" s="283" t="s">
        <v>247</v>
      </c>
      <c r="B212" s="236" t="s">
        <v>407</v>
      </c>
      <c r="C212" s="64">
        <v>163.95</v>
      </c>
      <c r="D212" s="64">
        <v>77.36</v>
      </c>
      <c r="E212" s="64"/>
      <c r="F212" s="64">
        <v>26.02</v>
      </c>
      <c r="G212" s="64">
        <v>23.47</v>
      </c>
      <c r="H212" s="68">
        <f>SUM(C212:G212)</f>
        <v>290.79999999999995</v>
      </c>
      <c r="I212" s="285">
        <f>'燃料参数Fuel EF'!B19</f>
        <v>0</v>
      </c>
      <c r="J212" s="16">
        <f>'燃料参数Fuel EF'!C19</f>
        <v>0</v>
      </c>
      <c r="K212" s="286">
        <f>'燃料参数Fuel EF'!D19</f>
        <v>0</v>
      </c>
      <c r="L212" s="23">
        <f>'燃料参数Fuel EF'!E19</f>
        <v>0</v>
      </c>
      <c r="M212" s="23">
        <f>'燃料参数Fuel EF'!F19</f>
        <v>0</v>
      </c>
      <c r="N212" s="23"/>
      <c r="O212" s="282"/>
      <c r="P212" s="264"/>
      <c r="Q212" s="234">
        <f t="shared" si="39"/>
        <v>0</v>
      </c>
      <c r="R212" s="276"/>
    </row>
    <row r="213" spans="1:18" hidden="1" outlineLevel="1" x14ac:dyDescent="0.15">
      <c r="A213" s="109"/>
      <c r="B213" s="27"/>
      <c r="C213" s="27"/>
      <c r="D213" s="27"/>
      <c r="E213" s="27"/>
      <c r="F213" s="27"/>
      <c r="G213" s="27"/>
      <c r="H213" s="27"/>
      <c r="I213" s="53"/>
      <c r="J213" s="53"/>
      <c r="K213" s="53"/>
      <c r="L213" s="53"/>
      <c r="M213" s="220" t="s">
        <v>343</v>
      </c>
      <c r="N213" s="367">
        <f>SUM(N191:N211)</f>
        <v>447683703.21987796</v>
      </c>
      <c r="O213" s="367">
        <f>SUM(O191:O211)</f>
        <v>4855.2218062000002</v>
      </c>
      <c r="P213" s="336">
        <f>SUM(P191:P211)</f>
        <v>6680.2594883599986</v>
      </c>
      <c r="Q213" s="337">
        <f>N213+O213*25+P213*298</f>
        <v>449795801.09256423</v>
      </c>
      <c r="R213" s="276"/>
    </row>
    <row r="214" spans="1:18" ht="15.75" hidden="1" customHeight="1" outlineLevel="1" x14ac:dyDescent="0.25">
      <c r="A214" s="1037" t="s">
        <v>102</v>
      </c>
      <c r="B214" s="1027"/>
      <c r="C214" s="1027"/>
      <c r="D214" s="1027"/>
      <c r="E214" s="1027"/>
      <c r="F214" s="1027"/>
      <c r="G214" s="23"/>
      <c r="H214" s="23"/>
      <c r="I214" s="32"/>
      <c r="J214" s="32"/>
      <c r="K214" s="64"/>
      <c r="L214" s="23"/>
      <c r="M214" s="23"/>
      <c r="N214" s="23"/>
      <c r="O214" s="23"/>
      <c r="P214" s="159"/>
      <c r="Q214" s="159"/>
      <c r="R214" s="276"/>
    </row>
    <row r="215" spans="1:18" ht="15.75" hidden="1" customHeight="1" outlineLevel="1" x14ac:dyDescent="0.15">
      <c r="A215" s="1025" t="s">
        <v>232</v>
      </c>
      <c r="B215" s="1026"/>
      <c r="C215" s="1026"/>
      <c r="D215" s="1026"/>
      <c r="E215" s="1026"/>
      <c r="F215" s="1026"/>
      <c r="G215" s="1026"/>
      <c r="H215" s="23"/>
      <c r="I215" s="32"/>
      <c r="J215" s="32"/>
      <c r="K215" s="64"/>
      <c r="L215" s="23"/>
      <c r="M215" s="23"/>
      <c r="N215" s="23"/>
      <c r="O215" s="23"/>
      <c r="P215" s="159"/>
      <c r="Q215" s="159"/>
      <c r="R215" s="276"/>
    </row>
    <row r="216" spans="1:18" hidden="1" outlineLevel="1" x14ac:dyDescent="0.25">
      <c r="A216" s="1037" t="s">
        <v>341</v>
      </c>
      <c r="B216" s="1027"/>
      <c r="C216" s="1027"/>
      <c r="D216" s="23"/>
      <c r="E216" s="23"/>
      <c r="F216" s="23"/>
      <c r="G216" s="23"/>
      <c r="H216" s="23"/>
      <c r="I216" s="32"/>
      <c r="J216" s="32"/>
      <c r="K216" s="64"/>
      <c r="L216" s="23"/>
      <c r="M216" s="23"/>
      <c r="N216" s="23"/>
      <c r="O216" s="23"/>
      <c r="P216" s="159"/>
      <c r="Q216" s="159"/>
      <c r="R216" s="276"/>
    </row>
    <row r="217" spans="1:18" hidden="1" outlineLevel="1" x14ac:dyDescent="0.25">
      <c r="A217" s="1025" t="s">
        <v>245</v>
      </c>
      <c r="B217" s="1027"/>
      <c r="C217" s="1027"/>
      <c r="D217" s="1027"/>
      <c r="E217" s="1027"/>
      <c r="F217" s="23"/>
      <c r="G217" s="23"/>
      <c r="H217" s="23"/>
      <c r="I217" s="23"/>
      <c r="J217" s="23"/>
      <c r="K217" s="23"/>
      <c r="L217" s="23"/>
      <c r="M217" s="23"/>
      <c r="N217" s="23"/>
      <c r="O217" s="23"/>
      <c r="P217" s="159"/>
      <c r="Q217" s="159"/>
      <c r="R217" s="276"/>
    </row>
    <row r="218" spans="1:18" ht="36" hidden="1" customHeight="1" outlineLevel="1" x14ac:dyDescent="0.15">
      <c r="A218" s="1072" t="s">
        <v>25</v>
      </c>
      <c r="B218" s="1046"/>
      <c r="C218" s="1046"/>
      <c r="D218" s="1046"/>
      <c r="E218" s="1046"/>
      <c r="F218" s="1046"/>
      <c r="G218" s="1049"/>
      <c r="H218" s="1049"/>
      <c r="I218" s="1049"/>
      <c r="J218" s="1023"/>
      <c r="K218" s="1023"/>
      <c r="L218" s="1023"/>
      <c r="M218" s="1023"/>
      <c r="N218" s="1023"/>
      <c r="O218" s="1049"/>
      <c r="P218" s="23"/>
      <c r="Q218" s="159"/>
      <c r="R218" s="276"/>
    </row>
    <row r="219" spans="1:18" ht="78.75" hidden="1" outlineLevel="1" x14ac:dyDescent="0.15">
      <c r="A219" s="1070" t="s">
        <v>345</v>
      </c>
      <c r="B219" s="128" t="s">
        <v>356</v>
      </c>
      <c r="C219" s="240" t="s">
        <v>356</v>
      </c>
      <c r="D219" s="240" t="s">
        <v>360</v>
      </c>
      <c r="E219" s="241" t="s">
        <v>351</v>
      </c>
      <c r="F219" s="240" t="s">
        <v>353</v>
      </c>
      <c r="G219" s="240" t="s">
        <v>353</v>
      </c>
      <c r="H219" s="240" t="s">
        <v>350</v>
      </c>
      <c r="I219" s="240" t="s">
        <v>352</v>
      </c>
      <c r="J219" s="128" t="s">
        <v>354</v>
      </c>
      <c r="K219" s="240" t="s">
        <v>355</v>
      </c>
      <c r="L219" s="240" t="s">
        <v>363</v>
      </c>
      <c r="M219" s="240" t="s">
        <v>294</v>
      </c>
      <c r="N219" s="241" t="s">
        <v>362</v>
      </c>
      <c r="O219" s="241" t="s">
        <v>357</v>
      </c>
      <c r="P219" s="23"/>
      <c r="Q219" s="159"/>
      <c r="R219" s="276"/>
    </row>
    <row r="220" spans="1:18" ht="31.5" hidden="1" outlineLevel="1" x14ac:dyDescent="0.15">
      <c r="A220" s="1071"/>
      <c r="B220" s="242" t="s">
        <v>144</v>
      </c>
      <c r="C220" s="127" t="s">
        <v>349</v>
      </c>
      <c r="D220" s="80" t="s">
        <v>145</v>
      </c>
      <c r="E220" s="243" t="s">
        <v>349</v>
      </c>
      <c r="F220" s="80" t="s">
        <v>146</v>
      </c>
      <c r="G220" s="127" t="s">
        <v>349</v>
      </c>
      <c r="H220" s="80" t="s">
        <v>145</v>
      </c>
      <c r="I220" s="127" t="s">
        <v>349</v>
      </c>
      <c r="J220" s="244" t="s">
        <v>146</v>
      </c>
      <c r="K220" s="80" t="s">
        <v>145</v>
      </c>
      <c r="L220" s="80" t="s">
        <v>146</v>
      </c>
      <c r="M220" s="80" t="s">
        <v>145</v>
      </c>
      <c r="N220" s="243" t="s">
        <v>349</v>
      </c>
      <c r="O220" s="243" t="s">
        <v>349</v>
      </c>
      <c r="P220" s="23"/>
      <c r="Q220" s="159"/>
      <c r="R220" s="276"/>
    </row>
    <row r="221" spans="1:18" hidden="1" outlineLevel="1" x14ac:dyDescent="0.15">
      <c r="A221" s="353" t="s">
        <v>302</v>
      </c>
      <c r="B221" s="23">
        <v>2535</v>
      </c>
      <c r="C221" s="56">
        <f>B221*10000</f>
        <v>25350000</v>
      </c>
      <c r="D221" s="23">
        <v>5.97</v>
      </c>
      <c r="E221" s="182">
        <f>C221*(100-D221)/100</f>
        <v>23836605</v>
      </c>
      <c r="F221" s="23">
        <v>268</v>
      </c>
      <c r="G221" s="45">
        <f t="shared" ref="G221:G225" si="57">F221*10000</f>
        <v>2680000</v>
      </c>
      <c r="H221" s="23">
        <v>0.53</v>
      </c>
      <c r="I221" s="213">
        <f t="shared" ref="I221:I225" si="58">(1-H221/100)*G221</f>
        <v>2665796</v>
      </c>
      <c r="J221" s="23">
        <v>10.199999999999999</v>
      </c>
      <c r="K221" s="23">
        <v>4.22</v>
      </c>
      <c r="L221" s="23">
        <v>334</v>
      </c>
      <c r="M221" s="23">
        <v>4.4000000000000004</v>
      </c>
      <c r="N221" s="25">
        <f>J221*(1-K221/100)*10000+L221*(1-M221/100)*10000</f>
        <v>3290735.5999999996</v>
      </c>
      <c r="O221" s="25">
        <f t="shared" ref="O221:O225" si="59">N221+I221+E221</f>
        <v>29793136.600000001</v>
      </c>
      <c r="P221" s="23"/>
      <c r="Q221" s="159"/>
      <c r="R221" s="276"/>
    </row>
    <row r="222" spans="1:18" hidden="1" outlineLevel="1" x14ac:dyDescent="0.15">
      <c r="A222" s="354" t="s">
        <v>303</v>
      </c>
      <c r="B222" s="23">
        <v>557</v>
      </c>
      <c r="C222" s="56">
        <f>B222*10000</f>
        <v>5570000</v>
      </c>
      <c r="D222" s="23">
        <v>6.55</v>
      </c>
      <c r="E222" s="182">
        <f>C222*(100-D222)/100</f>
        <v>5205165</v>
      </c>
      <c r="F222" s="23">
        <v>475</v>
      </c>
      <c r="G222" s="45">
        <f t="shared" si="57"/>
        <v>4750000</v>
      </c>
      <c r="H222" s="23">
        <v>0.44</v>
      </c>
      <c r="I222" s="213">
        <f t="shared" si="58"/>
        <v>4729100</v>
      </c>
      <c r="J222" s="23"/>
      <c r="K222" s="23"/>
      <c r="L222" s="23"/>
      <c r="M222" s="24"/>
      <c r="N222" s="25">
        <f t="shared" ref="N222:N225" si="60">J222*(1-K222/100)*10000+L222*(1-M222/100)*10000</f>
        <v>0</v>
      </c>
      <c r="O222" s="25">
        <f t="shared" si="59"/>
        <v>9934265</v>
      </c>
      <c r="P222" s="23"/>
      <c r="Q222" s="159"/>
      <c r="R222" s="276"/>
    </row>
    <row r="223" spans="1:18" hidden="1" outlineLevel="1" x14ac:dyDescent="0.15">
      <c r="A223" s="354" t="s">
        <v>304</v>
      </c>
      <c r="B223" s="23">
        <v>956</v>
      </c>
      <c r="C223" s="56">
        <f>B223*10000</f>
        <v>9560000</v>
      </c>
      <c r="D223" s="23">
        <v>6.85</v>
      </c>
      <c r="E223" s="182">
        <f>C223*(100-D223)/100</f>
        <v>8905140</v>
      </c>
      <c r="F223" s="23">
        <v>384</v>
      </c>
      <c r="G223" s="45">
        <f t="shared" si="57"/>
        <v>3840000</v>
      </c>
      <c r="H223" s="386">
        <v>0.2</v>
      </c>
      <c r="I223" s="213">
        <f t="shared" si="58"/>
        <v>3832320</v>
      </c>
      <c r="J223" s="23"/>
      <c r="K223" s="23"/>
      <c r="L223" s="23"/>
      <c r="M223" s="24"/>
      <c r="N223" s="25">
        <f t="shared" si="60"/>
        <v>0</v>
      </c>
      <c r="O223" s="25">
        <f t="shared" si="59"/>
        <v>12737460</v>
      </c>
      <c r="P223" s="23"/>
      <c r="Q223" s="159"/>
      <c r="R223" s="276"/>
    </row>
    <row r="224" spans="1:18" hidden="1" outlineLevel="1" x14ac:dyDescent="0.15">
      <c r="A224" s="354" t="s">
        <v>305</v>
      </c>
      <c r="B224" s="23">
        <v>546</v>
      </c>
      <c r="C224" s="56">
        <f>B224*10000</f>
        <v>5460000</v>
      </c>
      <c r="D224" s="23">
        <v>6.93</v>
      </c>
      <c r="E224" s="182">
        <f>C224*(100-D224)/100</f>
        <v>5081621.9999999991</v>
      </c>
      <c r="F224" s="23">
        <v>814</v>
      </c>
      <c r="G224" s="45">
        <f t="shared" si="57"/>
        <v>8140000</v>
      </c>
      <c r="H224" s="23">
        <v>0.25</v>
      </c>
      <c r="I224" s="213">
        <f t="shared" si="58"/>
        <v>8119650</v>
      </c>
      <c r="J224" s="23">
        <v>3.9</v>
      </c>
      <c r="K224" s="23">
        <v>4.22</v>
      </c>
      <c r="L224" s="23"/>
      <c r="M224" s="24"/>
      <c r="N224" s="25">
        <f t="shared" si="60"/>
        <v>37354.199999999997</v>
      </c>
      <c r="O224" s="25">
        <f t="shared" si="59"/>
        <v>13238626.199999999</v>
      </c>
      <c r="P224" s="23"/>
      <c r="Q224" s="159"/>
      <c r="R224" s="276"/>
    </row>
    <row r="225" spans="1:18" hidden="1" outlineLevel="1" x14ac:dyDescent="0.15">
      <c r="A225" s="355" t="s">
        <v>222</v>
      </c>
      <c r="B225" s="23">
        <v>139</v>
      </c>
      <c r="C225" s="56">
        <f>B225*10000</f>
        <v>1390000</v>
      </c>
      <c r="D225" s="23">
        <v>7.57</v>
      </c>
      <c r="E225" s="182">
        <f>C225*(100-D225)/100</f>
        <v>1284777.0000000002</v>
      </c>
      <c r="F225" s="23">
        <v>20</v>
      </c>
      <c r="G225" s="45">
        <f t="shared" si="57"/>
        <v>200000</v>
      </c>
      <c r="H225" s="23">
        <v>0.28999999999999998</v>
      </c>
      <c r="I225" s="213">
        <f t="shared" si="58"/>
        <v>199420</v>
      </c>
      <c r="J225" s="23">
        <v>2.4</v>
      </c>
      <c r="K225" s="23">
        <v>4.22</v>
      </c>
      <c r="L225" s="23"/>
      <c r="M225" s="24"/>
      <c r="N225" s="25">
        <f t="shared" si="60"/>
        <v>22987.199999999997</v>
      </c>
      <c r="O225" s="25">
        <f t="shared" si="59"/>
        <v>1507184.2000000002</v>
      </c>
      <c r="P225" s="23"/>
      <c r="Q225" s="159"/>
      <c r="R225" s="276"/>
    </row>
    <row r="226" spans="1:18" hidden="1" outlineLevel="1" x14ac:dyDescent="0.15">
      <c r="A226" s="474" t="s">
        <v>343</v>
      </c>
      <c r="B226" s="27"/>
      <c r="C226" s="57"/>
      <c r="D226" s="27"/>
      <c r="E226" s="78">
        <f>SUM(E221:E225)</f>
        <v>44313309</v>
      </c>
      <c r="F226" s="27"/>
      <c r="G226" s="27"/>
      <c r="H226" s="27"/>
      <c r="I226" s="214">
        <f>SUM(I221:I225)</f>
        <v>19546286</v>
      </c>
      <c r="J226" s="27"/>
      <c r="K226" s="27"/>
      <c r="L226" s="27"/>
      <c r="M226" s="28"/>
      <c r="N226" s="58">
        <f>SUM(N221:N225)</f>
        <v>3351077</v>
      </c>
      <c r="O226" s="192">
        <f>SUM(O221:O225)</f>
        <v>67210672</v>
      </c>
      <c r="P226" s="23"/>
      <c r="Q226" s="159"/>
      <c r="R226" s="276"/>
    </row>
    <row r="227" spans="1:18" hidden="1" outlineLevel="1" x14ac:dyDescent="0.15">
      <c r="A227" s="267" t="s">
        <v>435</v>
      </c>
      <c r="B227" s="23"/>
      <c r="C227" s="56"/>
      <c r="D227" s="23"/>
      <c r="E227" s="56"/>
      <c r="F227" s="23"/>
      <c r="G227" s="23"/>
      <c r="H227" s="23"/>
      <c r="I227" s="23"/>
      <c r="J227" s="23"/>
      <c r="K227" s="23"/>
      <c r="L227" s="23"/>
      <c r="M227" s="24"/>
      <c r="N227" s="24"/>
      <c r="O227" s="24"/>
      <c r="P227" s="23"/>
      <c r="Q227" s="159"/>
      <c r="R227" s="276"/>
    </row>
    <row r="228" spans="1:18" hidden="1" outlineLevel="1" x14ac:dyDescent="0.15">
      <c r="A228" s="289"/>
      <c r="B228" s="23"/>
      <c r="C228" s="56"/>
      <c r="D228" s="23"/>
      <c r="E228" s="56"/>
      <c r="F228" s="23"/>
      <c r="G228" s="23"/>
      <c r="H228" s="23"/>
      <c r="I228" s="23"/>
      <c r="J228" s="23"/>
      <c r="K228" s="23"/>
      <c r="L228" s="23"/>
      <c r="M228" s="24"/>
      <c r="N228" s="24"/>
      <c r="O228" s="89"/>
      <c r="P228" s="23"/>
      <c r="Q228" s="159"/>
      <c r="R228" s="276"/>
    </row>
    <row r="229" spans="1:18" hidden="1" outlineLevel="1" x14ac:dyDescent="0.15">
      <c r="A229" s="289"/>
      <c r="B229" s="23"/>
      <c r="C229" s="23"/>
      <c r="D229" s="23"/>
      <c r="E229" s="23"/>
      <c r="F229" s="23"/>
      <c r="G229" s="23"/>
      <c r="H229" s="23"/>
      <c r="I229" s="23"/>
      <c r="J229" s="23"/>
      <c r="K229" s="23"/>
      <c r="L229" s="23"/>
      <c r="M229" s="23"/>
      <c r="N229" s="23"/>
      <c r="O229" s="23"/>
      <c r="P229" s="159"/>
      <c r="Q229" s="159"/>
      <c r="R229" s="276"/>
    </row>
    <row r="230" spans="1:18" ht="38.25" hidden="1" customHeight="1" outlineLevel="1" x14ac:dyDescent="0.15">
      <c r="A230" s="1072" t="s">
        <v>152</v>
      </c>
      <c r="B230" s="1046"/>
      <c r="C230" s="1046"/>
      <c r="D230" s="1046"/>
      <c r="E230" s="1046"/>
      <c r="F230" s="1046"/>
      <c r="G230" s="1046"/>
      <c r="H230" s="1046"/>
      <c r="I230" s="1046"/>
      <c r="J230" s="1046"/>
      <c r="K230" s="1046"/>
      <c r="L230" s="1046"/>
      <c r="M230" s="21"/>
      <c r="N230" s="21"/>
      <c r="O230" s="23"/>
      <c r="P230" s="159"/>
      <c r="Q230" s="159"/>
      <c r="R230" s="276"/>
    </row>
    <row r="231" spans="1:18" ht="34.5" hidden="1" outlineLevel="1" x14ac:dyDescent="0.15">
      <c r="A231" s="107"/>
      <c r="B231" s="290" t="s">
        <v>349</v>
      </c>
      <c r="C231" s="79"/>
      <c r="D231" s="224" t="s">
        <v>106</v>
      </c>
      <c r="E231" s="224" t="s">
        <v>107</v>
      </c>
      <c r="F231" s="224" t="s">
        <v>108</v>
      </c>
      <c r="G231" s="224" t="s">
        <v>109</v>
      </c>
      <c r="H231" s="248"/>
      <c r="I231" s="224" t="s">
        <v>113</v>
      </c>
      <c r="J231" s="224" t="s">
        <v>110</v>
      </c>
      <c r="K231" s="224" t="s">
        <v>111</v>
      </c>
      <c r="L231" s="226" t="s">
        <v>112</v>
      </c>
      <c r="M231" s="21"/>
      <c r="N231" s="21"/>
      <c r="O231" s="23"/>
      <c r="P231" s="159"/>
      <c r="Q231" s="159"/>
      <c r="R231" s="276"/>
    </row>
    <row r="232" spans="1:18" ht="99" hidden="1" customHeight="1" outlineLevel="1" x14ac:dyDescent="0.15">
      <c r="A232" s="339" t="s">
        <v>364</v>
      </c>
      <c r="B232" s="24">
        <f>O226</f>
        <v>67210672</v>
      </c>
      <c r="C232" s="219" t="s">
        <v>365</v>
      </c>
      <c r="D232" s="281">
        <f>N213</f>
        <v>447683703.21987796</v>
      </c>
      <c r="E232" s="281">
        <f t="shared" ref="E232" si="61">O213</f>
        <v>4855.2218062000002</v>
      </c>
      <c r="F232" s="281">
        <f t="shared" ref="F232" si="62">P213</f>
        <v>6680.2594883599986</v>
      </c>
      <c r="G232" s="281">
        <f t="shared" ref="G232" si="63">Q213</f>
        <v>449795801.09256423</v>
      </c>
      <c r="H232" s="453" t="s">
        <v>471</v>
      </c>
      <c r="I232" s="30">
        <f>D232/B232</f>
        <v>6.6609020546599798</v>
      </c>
      <c r="J232" s="30">
        <f>E232/B232</f>
        <v>7.223885227929279E-5</v>
      </c>
      <c r="K232" s="30">
        <f>F232/B232</f>
        <v>9.9392838809289077E-5</v>
      </c>
      <c r="L232" s="31">
        <f>G232/B232</f>
        <v>6.69232709193213</v>
      </c>
      <c r="M232" s="21"/>
      <c r="N232" s="21"/>
      <c r="O232" s="23"/>
      <c r="P232" s="159"/>
      <c r="Q232" s="159"/>
      <c r="R232" s="276"/>
    </row>
    <row r="233" spans="1:18" ht="153.75" hidden="1" customHeight="1" outlineLevel="1" x14ac:dyDescent="0.15">
      <c r="A233" s="339" t="s">
        <v>454</v>
      </c>
      <c r="B233" s="24">
        <f>'06-11年电网电量交换Grid Exchange'!E54</f>
        <v>2342394</v>
      </c>
      <c r="C233" s="54" t="s">
        <v>293</v>
      </c>
      <c r="D233" s="281">
        <f>'06-11年电网电量交换Grid Exchange'!$E$54*华中电网Central!I240</f>
        <v>15601193.959615972</v>
      </c>
      <c r="E233" s="281">
        <f>'06-11年电网电量交换Grid Exchange'!$E$54*华中电网Central!J240</f>
        <v>161.86072374714632</v>
      </c>
      <c r="F233" s="281">
        <f>'06-11年电网电量交换Grid Exchange'!$E$54*华中电网Central!K240</f>
        <v>231.07264545518544</v>
      </c>
      <c r="G233" s="281">
        <f>'06-11年电网电量交换Grid Exchange'!$E$54*华中电网Central!L240</f>
        <v>15674100.126055295</v>
      </c>
      <c r="H233" s="432" t="s">
        <v>410</v>
      </c>
      <c r="I233" s="30">
        <f>SUM(D232:D233)/(B233+B232)</f>
        <v>6.6608838951757194</v>
      </c>
      <c r="J233" s="30">
        <f>SUM(E232:E233)/(B233+B232)</f>
        <v>7.2133161318109921E-5</v>
      </c>
      <c r="K233" s="30">
        <f>SUM(F232:F233)/(B233+B232)</f>
        <v>9.9367756610688936E-5</v>
      </c>
      <c r="L233" s="31">
        <f>SUM(G232:G233)/(B233+B232)</f>
        <v>6.692298815678658</v>
      </c>
      <c r="M233" s="21"/>
      <c r="N233" s="21"/>
      <c r="O233" s="23"/>
      <c r="P233" s="159"/>
      <c r="Q233" s="159"/>
      <c r="R233" s="276"/>
    </row>
    <row r="234" spans="1:18" hidden="1" outlineLevel="1" x14ac:dyDescent="0.15">
      <c r="A234" s="289"/>
      <c r="B234" s="23"/>
      <c r="C234" s="54"/>
      <c r="D234" s="281"/>
      <c r="E234" s="281"/>
      <c r="F234" s="281"/>
      <c r="G234" s="281"/>
      <c r="H234" s="23"/>
      <c r="I234" s="23"/>
      <c r="J234" s="23"/>
      <c r="K234" s="23"/>
      <c r="L234" s="76"/>
      <c r="M234" s="23"/>
      <c r="N234" s="23"/>
      <c r="O234" s="23"/>
      <c r="P234" s="159"/>
      <c r="Q234" s="159"/>
      <c r="R234" s="276"/>
    </row>
    <row r="235" spans="1:18" ht="44.25" hidden="1" customHeight="1" outlineLevel="1" x14ac:dyDescent="0.15">
      <c r="A235" s="368"/>
      <c r="B235" s="35"/>
      <c r="C235" s="402"/>
      <c r="D235" s="217"/>
      <c r="E235" s="77"/>
      <c r="F235" s="36"/>
      <c r="G235" s="369"/>
      <c r="H235" s="1049"/>
      <c r="I235" s="1047"/>
      <c r="J235" s="1047"/>
      <c r="K235" s="1047"/>
      <c r="L235" s="205"/>
      <c r="M235" s="21"/>
      <c r="N235" s="21"/>
      <c r="O235" s="23"/>
      <c r="P235" s="159"/>
      <c r="Q235" s="159"/>
      <c r="R235" s="276"/>
    </row>
    <row r="236" spans="1:18" ht="16.5" hidden="1" outlineLevel="1" thickBot="1" x14ac:dyDescent="0.2">
      <c r="A236" s="292"/>
      <c r="B236" s="293"/>
      <c r="C236" s="293"/>
      <c r="D236" s="293"/>
      <c r="E236" s="293"/>
      <c r="F236" s="293"/>
      <c r="G236" s="293"/>
      <c r="H236" s="293"/>
      <c r="I236" s="293"/>
      <c r="J236" s="293"/>
      <c r="K236" s="293"/>
      <c r="L236" s="293"/>
      <c r="M236" s="293"/>
      <c r="N236" s="293"/>
      <c r="O236" s="293"/>
      <c r="P236" s="293"/>
      <c r="Q236" s="293"/>
      <c r="R236" s="294"/>
    </row>
    <row r="237" spans="1:18" ht="21" customHeight="1" collapsed="1" x14ac:dyDescent="0.15"/>
    <row r="238" spans="1:18" ht="25.5" customHeight="1" x14ac:dyDescent="0.15">
      <c r="A238" s="338" t="s">
        <v>79</v>
      </c>
    </row>
    <row r="239" spans="1:18" ht="16.5" hidden="1" outlineLevel="1" thickTop="1" x14ac:dyDescent="0.15">
      <c r="A239" s="323"/>
      <c r="B239" s="295"/>
      <c r="C239" s="295"/>
      <c r="D239" s="295"/>
      <c r="E239" s="295"/>
      <c r="F239" s="295"/>
      <c r="G239" s="295"/>
      <c r="H239" s="295"/>
      <c r="I239" s="295"/>
      <c r="J239" s="295"/>
      <c r="K239" s="295"/>
      <c r="L239" s="295"/>
      <c r="M239" s="295"/>
      <c r="N239" s="295"/>
      <c r="O239" s="295"/>
      <c r="P239" s="295"/>
      <c r="Q239" s="295"/>
      <c r="R239" s="296"/>
    </row>
    <row r="240" spans="1:18" ht="42" hidden="1" customHeight="1" outlineLevel="1" x14ac:dyDescent="0.15">
      <c r="A240" s="1073" t="s">
        <v>32</v>
      </c>
      <c r="B240" s="1083"/>
      <c r="C240" s="1083"/>
      <c r="D240" s="1083"/>
      <c r="E240" s="1083"/>
      <c r="F240" s="1083"/>
      <c r="G240" s="1083"/>
      <c r="H240" s="1083"/>
      <c r="I240" s="1083"/>
      <c r="J240" s="1083"/>
      <c r="K240" s="1083"/>
      <c r="L240" s="1083"/>
      <c r="M240" s="1083"/>
      <c r="N240" s="1083"/>
      <c r="O240" s="1083"/>
      <c r="P240" s="1083"/>
      <c r="Q240" s="159"/>
      <c r="R240" s="298"/>
    </row>
    <row r="241" spans="1:18" ht="97.5" hidden="1" outlineLevel="1" x14ac:dyDescent="0.15">
      <c r="A241" s="297" t="s">
        <v>398</v>
      </c>
      <c r="B241" s="224" t="s">
        <v>399</v>
      </c>
      <c r="C241" s="240" t="s">
        <v>295</v>
      </c>
      <c r="D241" s="240" t="s">
        <v>296</v>
      </c>
      <c r="E241" s="240" t="s">
        <v>297</v>
      </c>
      <c r="F241" s="240" t="s">
        <v>298</v>
      </c>
      <c r="G241" s="240" t="s">
        <v>306</v>
      </c>
      <c r="H241" s="224" t="s">
        <v>255</v>
      </c>
      <c r="I241" s="224" t="s">
        <v>156</v>
      </c>
      <c r="J241" s="224" t="s">
        <v>218</v>
      </c>
      <c r="K241" s="225" t="s">
        <v>217</v>
      </c>
      <c r="L241" s="224" t="s">
        <v>94</v>
      </c>
      <c r="M241" s="224" t="s">
        <v>95</v>
      </c>
      <c r="N241" s="224" t="s">
        <v>98</v>
      </c>
      <c r="O241" s="224" t="s">
        <v>99</v>
      </c>
      <c r="P241" s="224" t="s">
        <v>100</v>
      </c>
      <c r="Q241" s="226" t="s">
        <v>101</v>
      </c>
      <c r="R241" s="298"/>
    </row>
    <row r="242" spans="1:18" ht="97.5" hidden="1" outlineLevel="1" x14ac:dyDescent="0.15">
      <c r="A242" s="129"/>
      <c r="B242" s="68"/>
      <c r="C242" s="68"/>
      <c r="D242" s="68"/>
      <c r="E242" s="68"/>
      <c r="F242" s="68"/>
      <c r="G242" s="23"/>
      <c r="H242" s="46"/>
      <c r="I242" s="262" t="s">
        <v>92</v>
      </c>
      <c r="J242" s="46" t="s">
        <v>404</v>
      </c>
      <c r="K242" s="262" t="s">
        <v>93</v>
      </c>
      <c r="L242" s="262" t="s">
        <v>96</v>
      </c>
      <c r="M242" s="262" t="s">
        <v>97</v>
      </c>
      <c r="N242" s="262" t="s">
        <v>405</v>
      </c>
      <c r="O242" s="262" t="s">
        <v>405</v>
      </c>
      <c r="P242" s="262" t="s">
        <v>405</v>
      </c>
      <c r="Q242" s="251" t="s">
        <v>405</v>
      </c>
      <c r="R242" s="298"/>
    </row>
    <row r="243" spans="1:18" hidden="1" outlineLevel="1" x14ac:dyDescent="0.15">
      <c r="A243" s="199"/>
      <c r="B243" s="200"/>
      <c r="C243" s="163" t="s">
        <v>380</v>
      </c>
      <c r="D243" s="164" t="s">
        <v>381</v>
      </c>
      <c r="E243" s="164" t="s">
        <v>382</v>
      </c>
      <c r="F243" s="164" t="s">
        <v>388</v>
      </c>
      <c r="G243" s="164" t="s">
        <v>221</v>
      </c>
      <c r="H243" s="200" t="s">
        <v>389</v>
      </c>
      <c r="I243" s="163" t="s">
        <v>386</v>
      </c>
      <c r="J243" s="164" t="s">
        <v>378</v>
      </c>
      <c r="K243" s="165" t="s">
        <v>379</v>
      </c>
      <c r="L243" s="164" t="s">
        <v>375</v>
      </c>
      <c r="M243" s="164" t="s">
        <v>376</v>
      </c>
      <c r="N243" s="216" t="s">
        <v>228</v>
      </c>
      <c r="O243" s="216" t="s">
        <v>283</v>
      </c>
      <c r="P243" s="211" t="s">
        <v>284</v>
      </c>
      <c r="Q243" s="212" t="s">
        <v>285</v>
      </c>
      <c r="R243" s="298"/>
    </row>
    <row r="244" spans="1:18" ht="31.5" hidden="1" outlineLevel="1" x14ac:dyDescent="0.15">
      <c r="A244" s="345" t="s">
        <v>324</v>
      </c>
      <c r="B244" s="329" t="s">
        <v>406</v>
      </c>
      <c r="C244" s="455">
        <v>11799.44</v>
      </c>
      <c r="D244" s="455">
        <v>2807.29</v>
      </c>
      <c r="E244" s="456">
        <v>4266</v>
      </c>
      <c r="F244" s="455">
        <v>3520.42</v>
      </c>
      <c r="G244" s="455">
        <v>607.41</v>
      </c>
      <c r="H244" s="68">
        <f>SUM(C244:G244)</f>
        <v>23000.560000000001</v>
      </c>
      <c r="I244" s="332">
        <f>'燃料参数Fuel EF'!B3</f>
        <v>26.37</v>
      </c>
      <c r="J244" s="332">
        <f>'燃料参数Fuel EF'!C3</f>
        <v>98</v>
      </c>
      <c r="K244" s="332">
        <f>'燃料参数Fuel EF'!D3</f>
        <v>20908</v>
      </c>
      <c r="L244" s="332">
        <f>'燃料参数Fuel EF'!E3</f>
        <v>1E-3</v>
      </c>
      <c r="M244" s="332">
        <f>'燃料参数Fuel EF'!F3</f>
        <v>1.5E-3</v>
      </c>
      <c r="N244" s="282">
        <f>H244*K244*I244*J244*44/12/100/100</f>
        <v>455678499.31872582</v>
      </c>
      <c r="O244" s="282">
        <f>H244*K244*L244/100</f>
        <v>4808.9570848000003</v>
      </c>
      <c r="P244" s="264">
        <f>H244*K244*M244/100</f>
        <v>7213.4356272000005</v>
      </c>
      <c r="Q244" s="234">
        <f>N244+O244*25+P244*298</f>
        <v>457948327.06275141</v>
      </c>
      <c r="R244" s="298"/>
    </row>
    <row r="245" spans="1:18" ht="31.5" hidden="1" outlineLevel="1" x14ac:dyDescent="0.15">
      <c r="A245" s="300" t="s">
        <v>325</v>
      </c>
      <c r="B245" s="236" t="s">
        <v>406</v>
      </c>
      <c r="C245" s="455"/>
      <c r="D245" s="455"/>
      <c r="E245" s="455"/>
      <c r="F245" s="455"/>
      <c r="G245" s="455"/>
      <c r="H245" s="68">
        <f t="shared" ref="H245:H264" si="64">SUM(C245:G245)</f>
        <v>0</v>
      </c>
      <c r="I245" s="279">
        <f>'燃料参数Fuel EF'!B4</f>
        <v>25.41</v>
      </c>
      <c r="J245" s="279">
        <f>'燃料参数Fuel EF'!C4</f>
        <v>98</v>
      </c>
      <c r="K245" s="279">
        <f>'燃料参数Fuel EF'!D4</f>
        <v>26344</v>
      </c>
      <c r="L245" s="279">
        <f>'燃料参数Fuel EF'!E4</f>
        <v>1E-3</v>
      </c>
      <c r="M245" s="279">
        <f>'燃料参数Fuel EF'!F4</f>
        <v>1.5E-3</v>
      </c>
      <c r="N245" s="282">
        <f>H245*K245*I245*J245*44/12/100/100</f>
        <v>0</v>
      </c>
      <c r="O245" s="282">
        <f t="shared" ref="O245:O263" si="65">H245*K245*L245/100</f>
        <v>0</v>
      </c>
      <c r="P245" s="264">
        <f t="shared" ref="P245:P263" si="66">H245*K245*M245/100</f>
        <v>0</v>
      </c>
      <c r="Q245" s="234">
        <f t="shared" ref="Q245:Q265" si="67">N245+O245*25+P245*298</f>
        <v>0</v>
      </c>
      <c r="R245" s="298"/>
    </row>
    <row r="246" spans="1:18" ht="31.5" hidden="1" outlineLevel="1" x14ac:dyDescent="0.15">
      <c r="A246" s="300" t="s">
        <v>326</v>
      </c>
      <c r="B246" s="236" t="s">
        <v>406</v>
      </c>
      <c r="C246" s="455"/>
      <c r="D246" s="455"/>
      <c r="E246" s="455">
        <v>1291.29</v>
      </c>
      <c r="F246" s="455">
        <v>22.96</v>
      </c>
      <c r="G246" s="455"/>
      <c r="H246" s="68">
        <f t="shared" si="64"/>
        <v>1314.25</v>
      </c>
      <c r="I246" s="279">
        <f>'燃料参数Fuel EF'!B5</f>
        <v>25.41</v>
      </c>
      <c r="J246" s="279">
        <f>'燃料参数Fuel EF'!C5</f>
        <v>98</v>
      </c>
      <c r="K246" s="279">
        <f>'燃料参数Fuel EF'!D5</f>
        <v>10454</v>
      </c>
      <c r="L246" s="279">
        <f>'燃料参数Fuel EF'!E5</f>
        <v>1E-3</v>
      </c>
      <c r="M246" s="279">
        <f>'燃料参数Fuel EF'!F5</f>
        <v>1.5E-3</v>
      </c>
      <c r="N246" s="282">
        <f t="shared" ref="N246:N263" si="68">H246*K246*I246*J246*44/12/100/100</f>
        <v>12544768.538687</v>
      </c>
      <c r="O246" s="282">
        <f t="shared" si="65"/>
        <v>137.391695</v>
      </c>
      <c r="P246" s="264">
        <f t="shared" si="66"/>
        <v>206.08754250000001</v>
      </c>
      <c r="Q246" s="234">
        <f t="shared" si="67"/>
        <v>12609617.418727001</v>
      </c>
      <c r="R246" s="298"/>
    </row>
    <row r="247" spans="1:18" ht="31.5" hidden="1" outlineLevel="1" x14ac:dyDescent="0.15">
      <c r="A247" s="300" t="s">
        <v>327</v>
      </c>
      <c r="B247" s="236" t="s">
        <v>406</v>
      </c>
      <c r="C247" s="455">
        <v>182.83</v>
      </c>
      <c r="D247" s="455"/>
      <c r="E247" s="455"/>
      <c r="F247" s="455"/>
      <c r="G247" s="455"/>
      <c r="H247" s="68">
        <f t="shared" si="64"/>
        <v>182.83</v>
      </c>
      <c r="I247" s="279">
        <f>'燃料参数Fuel EF'!B6</f>
        <v>33.56</v>
      </c>
      <c r="J247" s="279">
        <f>'燃料参数Fuel EF'!C6</f>
        <v>98</v>
      </c>
      <c r="K247" s="279">
        <f>'燃料参数Fuel EF'!D6</f>
        <v>17584</v>
      </c>
      <c r="L247" s="279">
        <f>'燃料参数Fuel EF'!E6</f>
        <v>1E-3</v>
      </c>
      <c r="M247" s="279">
        <f>'燃料参数Fuel EF'!F6</f>
        <v>1.5E-3</v>
      </c>
      <c r="N247" s="282">
        <f t="shared" si="68"/>
        <v>3876899.9427229865</v>
      </c>
      <c r="O247" s="282">
        <f t="shared" si="65"/>
        <v>32.148827199999999</v>
      </c>
      <c r="P247" s="264">
        <f t="shared" si="66"/>
        <v>48.223240800000006</v>
      </c>
      <c r="Q247" s="234">
        <f t="shared" si="67"/>
        <v>3892074.1891613863</v>
      </c>
      <c r="R247" s="298"/>
    </row>
    <row r="248" spans="1:18" ht="29.25" hidden="1" customHeight="1" outlineLevel="1" x14ac:dyDescent="0.15">
      <c r="A248" s="300" t="s">
        <v>203</v>
      </c>
      <c r="B248" s="236" t="s">
        <v>406</v>
      </c>
      <c r="C248" s="455">
        <v>320.14999999999998</v>
      </c>
      <c r="D248" s="455"/>
      <c r="E248" s="455">
        <v>71.260000000000005</v>
      </c>
      <c r="F248" s="455">
        <v>36.78</v>
      </c>
      <c r="G248" s="455"/>
      <c r="H248" s="68">
        <f t="shared" si="64"/>
        <v>428.18999999999994</v>
      </c>
      <c r="I248" s="279">
        <f>'燃料参数Fuel EF'!B20</f>
        <v>25.8</v>
      </c>
      <c r="J248" s="279">
        <f>'燃料参数Fuel EF'!C20</f>
        <v>98</v>
      </c>
      <c r="K248" s="279">
        <f>'燃料参数Fuel EF'!D20</f>
        <v>8363</v>
      </c>
      <c r="L248" s="279">
        <f>'燃料参数Fuel EF'!E20</f>
        <v>1E-3</v>
      </c>
      <c r="M248" s="279">
        <f>'燃料参数Fuel EF'!F20</f>
        <v>1.5E-3</v>
      </c>
      <c r="N248" s="282">
        <f t="shared" ref="N248" si="69">H248*K248*I248*J248*44/12/100/100</f>
        <v>3319829.8794275997</v>
      </c>
      <c r="O248" s="282">
        <f t="shared" ref="O248" si="70">H248*K248*L248/100</f>
        <v>35.809529699999992</v>
      </c>
      <c r="P248" s="264">
        <f t="shared" ref="P248" si="71">H248*K248*M248/100</f>
        <v>53.714294549999984</v>
      </c>
      <c r="Q248" s="234">
        <f t="shared" ref="Q248" si="72">N248+O248*25+P248*298</f>
        <v>3336731.9774459996</v>
      </c>
      <c r="R248" s="298"/>
    </row>
    <row r="249" spans="1:18" ht="31.5" hidden="1" outlineLevel="1" x14ac:dyDescent="0.15">
      <c r="A249" s="300" t="s">
        <v>328</v>
      </c>
      <c r="B249" s="236" t="s">
        <v>406</v>
      </c>
      <c r="C249" s="455"/>
      <c r="D249" s="455"/>
      <c r="E249" s="455"/>
      <c r="F249" s="455"/>
      <c r="G249" s="455"/>
      <c r="H249" s="68">
        <f t="shared" si="64"/>
        <v>0</v>
      </c>
      <c r="I249" s="279">
        <f>'燃料参数Fuel EF'!B7</f>
        <v>29.42</v>
      </c>
      <c r="J249" s="279">
        <f>'燃料参数Fuel EF'!C7</f>
        <v>93</v>
      </c>
      <c r="K249" s="279">
        <f>'燃料参数Fuel EF'!D7</f>
        <v>28435</v>
      </c>
      <c r="L249" s="279">
        <f>'燃料参数Fuel EF'!E7</f>
        <v>1E-3</v>
      </c>
      <c r="M249" s="279">
        <f>'燃料参数Fuel EF'!F7</f>
        <v>1.5E-3</v>
      </c>
      <c r="N249" s="282">
        <f t="shared" si="68"/>
        <v>0</v>
      </c>
      <c r="O249" s="282">
        <f t="shared" si="65"/>
        <v>0</v>
      </c>
      <c r="P249" s="264">
        <f t="shared" si="66"/>
        <v>0</v>
      </c>
      <c r="Q249" s="234">
        <f t="shared" si="67"/>
        <v>0</v>
      </c>
      <c r="R249" s="298"/>
    </row>
    <row r="250" spans="1:18" ht="31.5" hidden="1" outlineLevel="1" x14ac:dyDescent="0.15">
      <c r="A250" s="300" t="s">
        <v>329</v>
      </c>
      <c r="B250" s="236" t="s">
        <v>323</v>
      </c>
      <c r="C250" s="455"/>
      <c r="D250" s="455">
        <v>3.05</v>
      </c>
      <c r="E250" s="455">
        <v>1.88</v>
      </c>
      <c r="F250" s="455">
        <v>2.66</v>
      </c>
      <c r="G250" s="455"/>
      <c r="H250" s="68">
        <f t="shared" si="64"/>
        <v>7.59</v>
      </c>
      <c r="I250" s="279">
        <f>'燃料参数Fuel EF'!B8</f>
        <v>13.58</v>
      </c>
      <c r="J250" s="279">
        <f>'燃料参数Fuel EF'!C8</f>
        <v>99</v>
      </c>
      <c r="K250" s="279">
        <f>'燃料参数Fuel EF'!D8</f>
        <v>173535</v>
      </c>
      <c r="L250" s="279">
        <f>'燃料参数Fuel EF'!E8</f>
        <v>1E-3</v>
      </c>
      <c r="M250" s="279">
        <f>'燃料参数Fuel EF'!F8</f>
        <v>1E-4</v>
      </c>
      <c r="N250" s="282">
        <f t="shared" si="68"/>
        <v>649284.82244010002</v>
      </c>
      <c r="O250" s="282">
        <f t="shared" si="65"/>
        <v>13.171306499999998</v>
      </c>
      <c r="P250" s="264">
        <f t="shared" si="66"/>
        <v>1.31713065</v>
      </c>
      <c r="Q250" s="234">
        <f t="shared" si="67"/>
        <v>650006.61003630003</v>
      </c>
      <c r="R250" s="298"/>
    </row>
    <row r="251" spans="1:18" ht="46.5" hidden="1" customHeight="1" outlineLevel="1" x14ac:dyDescent="0.15">
      <c r="A251" s="300" t="s">
        <v>204</v>
      </c>
      <c r="B251" s="236" t="s">
        <v>323</v>
      </c>
      <c r="C251" s="455">
        <v>1.58</v>
      </c>
      <c r="D251" s="455">
        <v>44.78</v>
      </c>
      <c r="E251" s="455">
        <v>9.16</v>
      </c>
      <c r="F251" s="455">
        <v>50.65</v>
      </c>
      <c r="G251" s="455"/>
      <c r="H251" s="68">
        <f t="shared" si="64"/>
        <v>106.16999999999999</v>
      </c>
      <c r="I251" s="279">
        <f>'燃料参数Fuel EF'!B21</f>
        <v>70.8</v>
      </c>
      <c r="J251" s="279">
        <f>'燃料参数Fuel EF'!C21</f>
        <v>99</v>
      </c>
      <c r="K251" s="279">
        <f>'燃料参数Fuel EF'!D21</f>
        <v>37630</v>
      </c>
      <c r="L251" s="279">
        <f>'燃料参数Fuel EF'!E21</f>
        <v>1E-3</v>
      </c>
      <c r="M251" s="279">
        <f>'燃料参数Fuel EF'!F21</f>
        <v>1E-4</v>
      </c>
      <c r="N251" s="282">
        <f>H251*K251*I251*J251*44/12/100/100</f>
        <v>10267764.954083998</v>
      </c>
      <c r="O251" s="282">
        <f>H251*K251*L251/100</f>
        <v>39.951771000000001</v>
      </c>
      <c r="P251" s="264">
        <f>H251*K251*M251/100</f>
        <v>3.9951770999999998</v>
      </c>
      <c r="Q251" s="234">
        <f>N251+O251*25+P251*298</f>
        <v>10269954.311134798</v>
      </c>
      <c r="R251" s="298"/>
    </row>
    <row r="252" spans="1:18" ht="45.75" hidden="1" customHeight="1" outlineLevel="1" x14ac:dyDescent="0.15">
      <c r="A252" s="300" t="s">
        <v>205</v>
      </c>
      <c r="B252" s="236" t="s">
        <v>323</v>
      </c>
      <c r="C252" s="455">
        <v>0.33</v>
      </c>
      <c r="D252" s="455">
        <v>2.71</v>
      </c>
      <c r="E252" s="455"/>
      <c r="F252" s="455">
        <v>2.38</v>
      </c>
      <c r="G252" s="455"/>
      <c r="H252" s="68">
        <f t="shared" si="64"/>
        <v>5.42</v>
      </c>
      <c r="I252" s="279">
        <f>'燃料参数Fuel EF'!B22</f>
        <v>46.9</v>
      </c>
      <c r="J252" s="279">
        <f>'燃料参数Fuel EF'!C22</f>
        <v>99</v>
      </c>
      <c r="K252" s="279">
        <f>'燃料参数Fuel EF'!D22</f>
        <v>79450</v>
      </c>
      <c r="L252" s="279">
        <f>'燃料参数Fuel EF'!E22</f>
        <v>1E-3</v>
      </c>
      <c r="M252" s="279">
        <f>'燃料参数Fuel EF'!F22</f>
        <v>1E-4</v>
      </c>
      <c r="N252" s="282">
        <f>H252*K252*I252*J252*44/12/100/100</f>
        <v>733115.92892999994</v>
      </c>
      <c r="O252" s="282">
        <f>H252*K252*L252/100</f>
        <v>4.30619</v>
      </c>
      <c r="P252" s="264">
        <f>H252*K252*M252/100</f>
        <v>0.43061900000000003</v>
      </c>
      <c r="Q252" s="234">
        <f>N252+O252*25+P252*298</f>
        <v>733351.90814199997</v>
      </c>
      <c r="R252" s="298"/>
    </row>
    <row r="253" spans="1:18" ht="31.5" hidden="1" outlineLevel="1" x14ac:dyDescent="0.15">
      <c r="A253" s="300" t="s">
        <v>330</v>
      </c>
      <c r="B253" s="236" t="s">
        <v>323</v>
      </c>
      <c r="C253" s="455"/>
      <c r="D253" s="455"/>
      <c r="E253" s="455"/>
      <c r="F253" s="455"/>
      <c r="G253" s="455"/>
      <c r="H253" s="68">
        <f t="shared" si="64"/>
        <v>0</v>
      </c>
      <c r="I253" s="301">
        <f>'燃料参数Fuel EF'!B9</f>
        <v>12.2</v>
      </c>
      <c r="J253" s="279">
        <f>'燃料参数Fuel EF'!C9</f>
        <v>99</v>
      </c>
      <c r="K253" s="279">
        <f>'燃料参数Fuel EF'!D9</f>
        <v>202218</v>
      </c>
      <c r="L253" s="279">
        <f>'燃料参数Fuel EF'!E9</f>
        <v>1E-3</v>
      </c>
      <c r="M253" s="279">
        <f>'燃料参数Fuel EF'!F9</f>
        <v>1E-4</v>
      </c>
      <c r="N253" s="282">
        <f t="shared" si="68"/>
        <v>0</v>
      </c>
      <c r="O253" s="282">
        <f t="shared" si="65"/>
        <v>0</v>
      </c>
      <c r="P253" s="264">
        <f t="shared" si="66"/>
        <v>0</v>
      </c>
      <c r="Q253" s="234">
        <f t="shared" si="67"/>
        <v>0</v>
      </c>
      <c r="R253" s="298"/>
    </row>
    <row r="254" spans="1:18" ht="31.5" hidden="1" outlineLevel="1" x14ac:dyDescent="0.15">
      <c r="A254" s="300" t="s">
        <v>339</v>
      </c>
      <c r="B254" s="236" t="s">
        <v>406</v>
      </c>
      <c r="C254" s="455"/>
      <c r="D254" s="455"/>
      <c r="E254" s="455"/>
      <c r="F254" s="455"/>
      <c r="G254" s="455"/>
      <c r="H254" s="68">
        <f t="shared" si="64"/>
        <v>0</v>
      </c>
      <c r="I254" s="279">
        <f>'燃料参数Fuel EF'!B18</f>
        <v>29.42</v>
      </c>
      <c r="J254" s="279">
        <f>'燃料参数Fuel EF'!C18</f>
        <v>93</v>
      </c>
      <c r="K254" s="279">
        <f>'燃料参数Fuel EF'!D18</f>
        <v>38099</v>
      </c>
      <c r="L254" s="279">
        <f>'燃料参数Fuel EF'!E18</f>
        <v>1E-3</v>
      </c>
      <c r="M254" s="279">
        <f>'燃料参数Fuel EF'!F18</f>
        <v>1.5E-3</v>
      </c>
      <c r="N254" s="282">
        <f>H254*K254*I254*J254*44/12/100/100</f>
        <v>0</v>
      </c>
      <c r="O254" s="282">
        <f>H254*K254*L254/100</f>
        <v>0</v>
      </c>
      <c r="P254" s="264">
        <f>H254*K254*M254/100</f>
        <v>0</v>
      </c>
      <c r="Q254" s="234">
        <f>N254+O254*25+P254*298</f>
        <v>0</v>
      </c>
      <c r="R254" s="298"/>
    </row>
    <row r="255" spans="1:18" ht="31.5" hidden="1" outlineLevel="1" x14ac:dyDescent="0.15">
      <c r="A255" s="300" t="s">
        <v>331</v>
      </c>
      <c r="B255" s="236" t="s">
        <v>406</v>
      </c>
      <c r="C255" s="455"/>
      <c r="D255" s="455"/>
      <c r="E255" s="455"/>
      <c r="F255" s="455"/>
      <c r="G255" s="455"/>
      <c r="H255" s="68">
        <f t="shared" si="64"/>
        <v>0</v>
      </c>
      <c r="I255" s="301">
        <f>'燃料参数Fuel EF'!B10</f>
        <v>20.079999999999998</v>
      </c>
      <c r="J255" s="279">
        <f>'燃料参数Fuel EF'!C10</f>
        <v>98</v>
      </c>
      <c r="K255" s="279">
        <f>'燃料参数Fuel EF'!D10</f>
        <v>41816</v>
      </c>
      <c r="L255" s="279">
        <f>'燃料参数Fuel EF'!E10</f>
        <v>3.0000000000000001E-3</v>
      </c>
      <c r="M255" s="279">
        <f>'燃料参数Fuel EF'!F10</f>
        <v>5.9999999999999995E-4</v>
      </c>
      <c r="N255" s="282">
        <f t="shared" si="68"/>
        <v>0</v>
      </c>
      <c r="O255" s="282">
        <f t="shared" si="65"/>
        <v>0</v>
      </c>
      <c r="P255" s="264">
        <f t="shared" si="66"/>
        <v>0</v>
      </c>
      <c r="Q255" s="234">
        <f t="shared" si="67"/>
        <v>0</v>
      </c>
      <c r="R255" s="298"/>
    </row>
    <row r="256" spans="1:18" ht="31.5" hidden="1" outlineLevel="1" x14ac:dyDescent="0.15">
      <c r="A256" s="300" t="s">
        <v>332</v>
      </c>
      <c r="B256" s="236" t="s">
        <v>406</v>
      </c>
      <c r="C256" s="455"/>
      <c r="D256" s="455"/>
      <c r="E256" s="455"/>
      <c r="F256" s="455"/>
      <c r="G256" s="455"/>
      <c r="H256" s="68">
        <f t="shared" si="64"/>
        <v>0</v>
      </c>
      <c r="I256" s="301">
        <f>'燃料参数Fuel EF'!B11</f>
        <v>18.899999999999999</v>
      </c>
      <c r="J256" s="279">
        <f>'燃料参数Fuel EF'!C11</f>
        <v>98</v>
      </c>
      <c r="K256" s="279">
        <f>'燃料参数Fuel EF'!D11</f>
        <v>43070</v>
      </c>
      <c r="L256" s="279">
        <f>'燃料参数Fuel EF'!E11</f>
        <v>3.0000000000000001E-3</v>
      </c>
      <c r="M256" s="279">
        <f>'燃料参数Fuel EF'!F11</f>
        <v>5.9999999999999995E-4</v>
      </c>
      <c r="N256" s="282">
        <f t="shared" si="68"/>
        <v>0</v>
      </c>
      <c r="O256" s="282">
        <f t="shared" si="65"/>
        <v>0</v>
      </c>
      <c r="P256" s="264">
        <f t="shared" si="66"/>
        <v>0</v>
      </c>
      <c r="Q256" s="234">
        <f t="shared" si="67"/>
        <v>0</v>
      </c>
      <c r="R256" s="298"/>
    </row>
    <row r="257" spans="1:18" ht="31.5" hidden="1" outlineLevel="1" x14ac:dyDescent="0.15">
      <c r="A257" s="300" t="s">
        <v>333</v>
      </c>
      <c r="B257" s="236" t="s">
        <v>406</v>
      </c>
      <c r="C257" s="456">
        <v>2.8</v>
      </c>
      <c r="D257" s="455">
        <v>0.57999999999999996</v>
      </c>
      <c r="E257" s="455">
        <v>3.58</v>
      </c>
      <c r="F257" s="455">
        <v>1.05</v>
      </c>
      <c r="G257" s="455">
        <v>0.03</v>
      </c>
      <c r="H257" s="68">
        <f t="shared" si="64"/>
        <v>8.0399999999999991</v>
      </c>
      <c r="I257" s="301">
        <f>'燃料参数Fuel EF'!B12</f>
        <v>20.2</v>
      </c>
      <c r="J257" s="279">
        <f>'燃料参数Fuel EF'!C12</f>
        <v>98</v>
      </c>
      <c r="K257" s="279">
        <f>'燃料参数Fuel EF'!D12</f>
        <v>42652</v>
      </c>
      <c r="L257" s="279">
        <f>'燃料参数Fuel EF'!E12</f>
        <v>3.0000000000000001E-3</v>
      </c>
      <c r="M257" s="279">
        <f>'燃料参数Fuel EF'!F12</f>
        <v>5.9999999999999995E-4</v>
      </c>
      <c r="N257" s="282">
        <f t="shared" si="68"/>
        <v>248911.13484159994</v>
      </c>
      <c r="O257" s="282">
        <f t="shared" si="65"/>
        <v>10.287662399999999</v>
      </c>
      <c r="P257" s="264">
        <f t="shared" si="66"/>
        <v>2.0575324799999994</v>
      </c>
      <c r="Q257" s="234">
        <f t="shared" si="67"/>
        <v>249781.47108063995</v>
      </c>
      <c r="R257" s="298"/>
    </row>
    <row r="258" spans="1:18" ht="31.5" hidden="1" outlineLevel="1" x14ac:dyDescent="0.15">
      <c r="A258" s="300" t="s">
        <v>334</v>
      </c>
      <c r="B258" s="236" t="s">
        <v>406</v>
      </c>
      <c r="C258" s="455">
        <v>24.44</v>
      </c>
      <c r="D258" s="455">
        <v>7.0000000000000007E-2</v>
      </c>
      <c r="E258" s="455"/>
      <c r="F258" s="455"/>
      <c r="G258" s="455"/>
      <c r="H258" s="68">
        <f t="shared" si="64"/>
        <v>24.51</v>
      </c>
      <c r="I258" s="301">
        <f>'燃料参数Fuel EF'!B13</f>
        <v>21.1</v>
      </c>
      <c r="J258" s="279">
        <f>'燃料参数Fuel EF'!C13</f>
        <v>98</v>
      </c>
      <c r="K258" s="279">
        <f>'燃料参数Fuel EF'!D13</f>
        <v>41816</v>
      </c>
      <c r="L258" s="279">
        <f>'燃料参数Fuel EF'!E13</f>
        <v>3.0000000000000001E-3</v>
      </c>
      <c r="M258" s="279">
        <f>'燃料参数Fuel EF'!F13</f>
        <v>5.9999999999999995E-4</v>
      </c>
      <c r="N258" s="282">
        <f t="shared" si="68"/>
        <v>777080.05057760014</v>
      </c>
      <c r="O258" s="282">
        <f t="shared" si="65"/>
        <v>30.747304800000002</v>
      </c>
      <c r="P258" s="264">
        <f t="shared" si="66"/>
        <v>6.1494609599999999</v>
      </c>
      <c r="Q258" s="234">
        <f t="shared" si="67"/>
        <v>779681.27256368008</v>
      </c>
      <c r="R258" s="298"/>
    </row>
    <row r="259" spans="1:18" ht="34.5" hidden="1" customHeight="1" outlineLevel="1" x14ac:dyDescent="0.15">
      <c r="A259" s="300" t="s">
        <v>212</v>
      </c>
      <c r="B259" s="236" t="s">
        <v>406</v>
      </c>
      <c r="C259" s="455">
        <v>16.510000000000002</v>
      </c>
      <c r="D259" s="455"/>
      <c r="E259" s="455"/>
      <c r="F259" s="455">
        <v>1.38</v>
      </c>
      <c r="G259" s="455"/>
      <c r="H259" s="68">
        <f t="shared" si="64"/>
        <v>17.89</v>
      </c>
      <c r="I259" s="279">
        <f>'燃料参数Fuel EF'!B23</f>
        <v>27.5</v>
      </c>
      <c r="J259" s="279">
        <f>'燃料参数Fuel EF'!C23</f>
        <v>98</v>
      </c>
      <c r="K259" s="279">
        <f>'燃料参数Fuel EF'!D23</f>
        <v>31947</v>
      </c>
      <c r="L259" s="279">
        <f>'燃料参数Fuel EF'!E23</f>
        <v>3.0000000000000001E-3</v>
      </c>
      <c r="M259" s="279">
        <f>'燃料参数Fuel EF'!F23</f>
        <v>5.9999999999999995E-4</v>
      </c>
      <c r="N259" s="282">
        <f t="shared" ref="N259" si="73">H259*K259*I259*J259*44/12/100/100</f>
        <v>564768.70334500016</v>
      </c>
      <c r="O259" s="282">
        <f t="shared" ref="O259" si="74">H259*K259*L259/100</f>
        <v>17.145954900000003</v>
      </c>
      <c r="P259" s="264">
        <f t="shared" ref="P259" si="75">H259*K259*M259/100</f>
        <v>3.42919098</v>
      </c>
      <c r="Q259" s="234">
        <f t="shared" ref="Q259" si="76">N259+O259*25+P259*298</f>
        <v>566219.25112954027</v>
      </c>
      <c r="R259" s="298"/>
    </row>
    <row r="260" spans="1:18" ht="31.5" hidden="1" outlineLevel="1" x14ac:dyDescent="0.15">
      <c r="A260" s="300" t="s">
        <v>335</v>
      </c>
      <c r="B260" s="236" t="s">
        <v>406</v>
      </c>
      <c r="C260" s="455"/>
      <c r="D260" s="455"/>
      <c r="E260" s="455"/>
      <c r="F260" s="455"/>
      <c r="G260" s="455"/>
      <c r="H260" s="68">
        <f t="shared" si="64"/>
        <v>0</v>
      </c>
      <c r="I260" s="301">
        <f>'燃料参数Fuel EF'!B14</f>
        <v>17.2</v>
      </c>
      <c r="J260" s="279">
        <f>'燃料参数Fuel EF'!C14</f>
        <v>99</v>
      </c>
      <c r="K260" s="279">
        <f>'燃料参数Fuel EF'!D14</f>
        <v>50179</v>
      </c>
      <c r="L260" s="279">
        <f>'燃料参数Fuel EF'!E14</f>
        <v>1E-3</v>
      </c>
      <c r="M260" s="279">
        <f>'燃料参数Fuel EF'!F14</f>
        <v>1E-4</v>
      </c>
      <c r="N260" s="282">
        <f t="shared" si="68"/>
        <v>0</v>
      </c>
      <c r="O260" s="282">
        <f t="shared" si="65"/>
        <v>0</v>
      </c>
      <c r="P260" s="264">
        <f t="shared" si="66"/>
        <v>0</v>
      </c>
      <c r="Q260" s="234">
        <f t="shared" si="67"/>
        <v>0</v>
      </c>
      <c r="R260" s="298"/>
    </row>
    <row r="261" spans="1:18" ht="31.5" hidden="1" outlineLevel="1" x14ac:dyDescent="0.15">
      <c r="A261" s="300" t="s">
        <v>336</v>
      </c>
      <c r="B261" s="236" t="s">
        <v>406</v>
      </c>
      <c r="C261" s="455">
        <v>0.91</v>
      </c>
      <c r="D261" s="455"/>
      <c r="E261" s="455"/>
      <c r="F261" s="455"/>
      <c r="G261" s="455"/>
      <c r="H261" s="68">
        <f t="shared" si="64"/>
        <v>0.91</v>
      </c>
      <c r="I261" s="301">
        <f>'燃料参数Fuel EF'!B15</f>
        <v>18.2</v>
      </c>
      <c r="J261" s="279">
        <f>'燃料参数Fuel EF'!C15</f>
        <v>99</v>
      </c>
      <c r="K261" s="279">
        <f>'燃料参数Fuel EF'!D15</f>
        <v>45998</v>
      </c>
      <c r="L261" s="279">
        <f>'燃料参数Fuel EF'!E15</f>
        <v>1E-3</v>
      </c>
      <c r="M261" s="279">
        <f>'燃料参数Fuel EF'!F15</f>
        <v>1E-4</v>
      </c>
      <c r="N261" s="282">
        <f t="shared" si="68"/>
        <v>27654.025198799995</v>
      </c>
      <c r="O261" s="282">
        <f t="shared" si="65"/>
        <v>0.41858180000000006</v>
      </c>
      <c r="P261" s="264">
        <f t="shared" si="66"/>
        <v>4.1858180000000002E-2</v>
      </c>
      <c r="Q261" s="234">
        <f t="shared" si="67"/>
        <v>27676.963481439994</v>
      </c>
      <c r="R261" s="298"/>
    </row>
    <row r="262" spans="1:18" ht="31.5" hidden="1" outlineLevel="1" x14ac:dyDescent="0.15">
      <c r="A262" s="300" t="s">
        <v>338</v>
      </c>
      <c r="B262" s="236" t="s">
        <v>406</v>
      </c>
      <c r="C262" s="455">
        <v>0.53</v>
      </c>
      <c r="D262" s="455"/>
      <c r="E262" s="455"/>
      <c r="F262" s="455"/>
      <c r="G262" s="455"/>
      <c r="H262" s="68">
        <f>SUM(C262:G262)</f>
        <v>0.53</v>
      </c>
      <c r="I262" s="366">
        <f>'燃料参数Fuel EF'!B17</f>
        <v>20</v>
      </c>
      <c r="J262" s="279">
        <f>'燃料参数Fuel EF'!C17</f>
        <v>98</v>
      </c>
      <c r="K262" s="279">
        <f>'燃料参数Fuel EF'!D17</f>
        <v>35168</v>
      </c>
      <c r="L262" s="279">
        <f>'燃料参数Fuel EF'!E17</f>
        <v>3.0000000000000001E-3</v>
      </c>
      <c r="M262" s="279">
        <f>'燃料参数Fuel EF'!F17</f>
        <v>5.9999999999999995E-4</v>
      </c>
      <c r="N262" s="282">
        <f>H262*K262*I262*J262*44/12/100/100</f>
        <v>13395.25674666667</v>
      </c>
      <c r="O262" s="282">
        <f>H262*K262*L262/100</f>
        <v>0.55917120000000009</v>
      </c>
      <c r="P262" s="264">
        <f>H262*K262*M262/100</f>
        <v>0.11183423999999999</v>
      </c>
      <c r="Q262" s="234">
        <f>N262+O262*25+P262*298</f>
        <v>13442.562630186669</v>
      </c>
      <c r="R262" s="298"/>
    </row>
    <row r="263" spans="1:18" ht="31.5" hidden="1" outlineLevel="1" x14ac:dyDescent="0.15">
      <c r="A263" s="300" t="s">
        <v>337</v>
      </c>
      <c r="B263" s="236" t="s">
        <v>323</v>
      </c>
      <c r="C263" s="455">
        <v>38.19</v>
      </c>
      <c r="D263" s="455"/>
      <c r="E263" s="455">
        <v>0.76</v>
      </c>
      <c r="F263" s="455"/>
      <c r="G263" s="455">
        <v>6.83</v>
      </c>
      <c r="H263" s="68">
        <f t="shared" si="64"/>
        <v>45.779999999999994</v>
      </c>
      <c r="I263" s="279">
        <f>'燃料参数Fuel EF'!B16</f>
        <v>15.32</v>
      </c>
      <c r="J263" s="279">
        <f>'燃料参数Fuel EF'!C16</f>
        <v>99</v>
      </c>
      <c r="K263" s="279">
        <f>'燃料参数Fuel EF'!D16</f>
        <v>389310</v>
      </c>
      <c r="L263" s="279">
        <f>'燃料参数Fuel EF'!E16</f>
        <v>1E-3</v>
      </c>
      <c r="M263" s="279">
        <f>'燃料参数Fuel EF'!F16</f>
        <v>1E-4</v>
      </c>
      <c r="N263" s="282">
        <f t="shared" si="68"/>
        <v>9911439.5837687999</v>
      </c>
      <c r="O263" s="282">
        <f t="shared" si="65"/>
        <v>178.22611799999999</v>
      </c>
      <c r="P263" s="264">
        <f t="shared" si="66"/>
        <v>17.822611799999997</v>
      </c>
      <c r="Q263" s="234">
        <f t="shared" si="67"/>
        <v>9921206.3750352003</v>
      </c>
      <c r="R263" s="298"/>
    </row>
    <row r="264" spans="1:18" ht="36.75" hidden="1" customHeight="1" outlineLevel="1" x14ac:dyDescent="0.15">
      <c r="A264" s="300" t="s">
        <v>213</v>
      </c>
      <c r="B264" s="236" t="s">
        <v>406</v>
      </c>
      <c r="C264" s="456">
        <v>195.1</v>
      </c>
      <c r="D264" s="455"/>
      <c r="E264" s="455"/>
      <c r="F264" s="455"/>
      <c r="G264" s="455"/>
      <c r="H264" s="68">
        <f t="shared" si="64"/>
        <v>195.1</v>
      </c>
      <c r="I264" s="279">
        <f>'燃料参数Fuel EF'!B24</f>
        <v>15.32</v>
      </c>
      <c r="J264" s="279">
        <f>'燃料参数Fuel EF'!C24</f>
        <v>99</v>
      </c>
      <c r="K264" s="279">
        <f>'燃料参数Fuel EF'!D24</f>
        <v>51434</v>
      </c>
      <c r="L264" s="279">
        <f>'燃料参数Fuel EF'!E24</f>
        <v>1E-3</v>
      </c>
      <c r="M264" s="279">
        <f>'燃料参数Fuel EF'!F24</f>
        <v>1E-4</v>
      </c>
      <c r="N264" s="282">
        <f t="shared" ref="N264" si="77">H264*K264*I264*J264*44/12/100/100</f>
        <v>5580498.0441143997</v>
      </c>
      <c r="O264" s="282">
        <f t="shared" ref="O264" si="78">H264*K264*L264/100</f>
        <v>100.347734</v>
      </c>
      <c r="P264" s="264">
        <f t="shared" ref="P264" si="79">H264*K264*M264/100</f>
        <v>10.034773400000001</v>
      </c>
      <c r="Q264" s="234">
        <f t="shared" ref="Q264" si="80">N264+O264*25+P264*298</f>
        <v>5585997.0999376001</v>
      </c>
      <c r="R264" s="298"/>
    </row>
    <row r="265" spans="1:18" ht="31.5" hidden="1" outlineLevel="1" x14ac:dyDescent="0.15">
      <c r="A265" s="300" t="s">
        <v>247</v>
      </c>
      <c r="B265" s="236" t="s">
        <v>407</v>
      </c>
      <c r="C265" s="455">
        <v>34.53</v>
      </c>
      <c r="D265" s="455">
        <v>159.22</v>
      </c>
      <c r="E265" s="455"/>
      <c r="F265" s="456">
        <v>25.2</v>
      </c>
      <c r="G265" s="455"/>
      <c r="H265" s="68">
        <f>SUM(C265:G265)</f>
        <v>218.95</v>
      </c>
      <c r="I265" s="285">
        <f>'燃料参数Fuel EF'!B19</f>
        <v>0</v>
      </c>
      <c r="J265" s="285">
        <f>'燃料参数Fuel EF'!C19</f>
        <v>0</v>
      </c>
      <c r="K265" s="285">
        <f>'燃料参数Fuel EF'!D19</f>
        <v>0</v>
      </c>
      <c r="L265" s="23"/>
      <c r="M265" s="23"/>
      <c r="N265" s="23"/>
      <c r="O265" s="282"/>
      <c r="P265" s="264"/>
      <c r="Q265" s="234">
        <f t="shared" si="67"/>
        <v>0</v>
      </c>
      <c r="R265" s="298"/>
    </row>
    <row r="266" spans="1:18" hidden="1" outlineLevel="1" x14ac:dyDescent="0.15">
      <c r="A266" s="130"/>
      <c r="B266" s="27"/>
      <c r="C266" s="27"/>
      <c r="D266" s="27"/>
      <c r="E266" s="27"/>
      <c r="F266" s="27"/>
      <c r="G266" s="27"/>
      <c r="H266" s="27"/>
      <c r="I266" s="53"/>
      <c r="J266" s="53"/>
      <c r="K266" s="53"/>
      <c r="L266" s="53"/>
      <c r="M266" s="220" t="s">
        <v>343</v>
      </c>
      <c r="N266" s="287">
        <f>SUM(N244:N264)</f>
        <v>504193910.18361032</v>
      </c>
      <c r="O266" s="287">
        <f>SUM(O244:O264)</f>
        <v>5409.4689312999999</v>
      </c>
      <c r="P266" s="238">
        <f>SUM(P244:P264)</f>
        <v>7566.8508938400009</v>
      </c>
      <c r="Q266" s="255">
        <f>N266+O266*25+P266*298</f>
        <v>506584068.47325718</v>
      </c>
      <c r="R266" s="298"/>
    </row>
    <row r="267" spans="1:18" hidden="1" outlineLevel="1" x14ac:dyDescent="0.25">
      <c r="A267" s="1033" t="s">
        <v>104</v>
      </c>
      <c r="B267" s="1034"/>
      <c r="C267" s="1034"/>
      <c r="D267" s="1034"/>
      <c r="E267" s="1034"/>
      <c r="F267" s="1034"/>
      <c r="G267" s="23"/>
      <c r="H267" s="23"/>
      <c r="I267" s="32"/>
      <c r="J267" s="32"/>
      <c r="K267" s="64"/>
      <c r="L267" s="23"/>
      <c r="M267" s="23"/>
      <c r="N267" s="23"/>
      <c r="O267" s="23"/>
      <c r="P267" s="159"/>
      <c r="Q267" s="159"/>
      <c r="R267" s="298"/>
    </row>
    <row r="268" spans="1:18" hidden="1" outlineLevel="1" x14ac:dyDescent="0.15">
      <c r="A268" s="1035" t="s">
        <v>214</v>
      </c>
      <c r="B268" s="1026"/>
      <c r="C268" s="1026"/>
      <c r="D268" s="1026"/>
      <c r="E268" s="1026"/>
      <c r="F268" s="1026"/>
      <c r="G268" s="1026"/>
      <c r="H268" s="23"/>
      <c r="I268" s="32"/>
      <c r="J268" s="32"/>
      <c r="K268" s="64"/>
      <c r="L268" s="23"/>
      <c r="M268" s="23"/>
      <c r="N268" s="23"/>
      <c r="O268" s="23"/>
      <c r="P268" s="159"/>
      <c r="Q268" s="159"/>
      <c r="R268" s="298"/>
    </row>
    <row r="269" spans="1:18" hidden="1" outlineLevel="1" x14ac:dyDescent="0.25">
      <c r="A269" s="1033" t="s">
        <v>341</v>
      </c>
      <c r="B269" s="1034"/>
      <c r="C269" s="1034"/>
      <c r="D269" s="23"/>
      <c r="E269" s="23"/>
      <c r="F269" s="23"/>
      <c r="G269" s="23"/>
      <c r="H269" s="23"/>
      <c r="I269" s="32"/>
      <c r="J269" s="32"/>
      <c r="K269" s="64"/>
      <c r="L269" s="23"/>
      <c r="M269" s="23"/>
      <c r="N269" s="23"/>
      <c r="O269" s="23"/>
      <c r="P269" s="159"/>
      <c r="Q269" s="159"/>
      <c r="R269" s="298"/>
    </row>
    <row r="270" spans="1:18" hidden="1" outlineLevel="1" x14ac:dyDescent="0.25">
      <c r="A270" s="1035" t="s">
        <v>245</v>
      </c>
      <c r="B270" s="1034"/>
      <c r="C270" s="1034"/>
      <c r="D270" s="1034"/>
      <c r="E270" s="1034"/>
      <c r="F270" s="23"/>
      <c r="G270" s="23"/>
      <c r="H270" s="23"/>
      <c r="I270" s="23"/>
      <c r="J270" s="23"/>
      <c r="K270" s="23"/>
      <c r="L270" s="23"/>
      <c r="M270" s="23"/>
      <c r="N270" s="23"/>
      <c r="O270" s="23"/>
      <c r="P270" s="159"/>
      <c r="Q270" s="159"/>
      <c r="R270" s="298"/>
    </row>
    <row r="271" spans="1:18" ht="41.25" hidden="1" customHeight="1" outlineLevel="1" x14ac:dyDescent="0.15">
      <c r="A271" s="1073" t="s">
        <v>26</v>
      </c>
      <c r="B271" s="1046"/>
      <c r="C271" s="1046"/>
      <c r="D271" s="1046"/>
      <c r="E271" s="1046"/>
      <c r="F271" s="1046"/>
      <c r="G271" s="1049"/>
      <c r="H271" s="1049"/>
      <c r="I271" s="1049"/>
      <c r="J271" s="1049"/>
      <c r="K271" s="1049"/>
      <c r="L271" s="1049"/>
      <c r="M271" s="1049"/>
      <c r="N271" s="1049"/>
      <c r="O271" s="1049"/>
      <c r="P271" s="23"/>
      <c r="Q271" s="159"/>
      <c r="R271" s="298"/>
    </row>
    <row r="272" spans="1:18" ht="78.75" hidden="1" outlineLevel="1" x14ac:dyDescent="0.15">
      <c r="A272" s="1074" t="s">
        <v>345</v>
      </c>
      <c r="B272" s="128" t="s">
        <v>356</v>
      </c>
      <c r="C272" s="240" t="s">
        <v>356</v>
      </c>
      <c r="D272" s="240" t="s">
        <v>360</v>
      </c>
      <c r="E272" s="241" t="s">
        <v>351</v>
      </c>
      <c r="F272" s="128" t="s">
        <v>353</v>
      </c>
      <c r="G272" s="240" t="s">
        <v>353</v>
      </c>
      <c r="H272" s="240" t="s">
        <v>350</v>
      </c>
      <c r="I272" s="241" t="s">
        <v>352</v>
      </c>
      <c r="J272" s="128" t="s">
        <v>354</v>
      </c>
      <c r="K272" s="452" t="s">
        <v>355</v>
      </c>
      <c r="L272" s="452" t="s">
        <v>363</v>
      </c>
      <c r="M272" s="452" t="s">
        <v>294</v>
      </c>
      <c r="N272" s="241" t="s">
        <v>362</v>
      </c>
      <c r="O272" s="241" t="s">
        <v>357</v>
      </c>
      <c r="P272" s="23"/>
      <c r="Q272" s="159"/>
      <c r="R272" s="451"/>
    </row>
    <row r="273" spans="1:18" ht="31.5" hidden="1" outlineLevel="1" x14ac:dyDescent="0.15">
      <c r="A273" s="1075"/>
      <c r="B273" s="242" t="s">
        <v>144</v>
      </c>
      <c r="C273" s="127" t="s">
        <v>349</v>
      </c>
      <c r="D273" s="80" t="s">
        <v>145</v>
      </c>
      <c r="E273" s="243" t="s">
        <v>349</v>
      </c>
      <c r="F273" s="244" t="s">
        <v>146</v>
      </c>
      <c r="G273" s="127" t="s">
        <v>349</v>
      </c>
      <c r="H273" s="80" t="s">
        <v>145</v>
      </c>
      <c r="I273" s="243" t="s">
        <v>349</v>
      </c>
      <c r="J273" s="244" t="s">
        <v>146</v>
      </c>
      <c r="K273" s="454" t="s">
        <v>145</v>
      </c>
      <c r="L273" s="454" t="s">
        <v>146</v>
      </c>
      <c r="M273" s="454" t="s">
        <v>145</v>
      </c>
      <c r="N273" s="243" t="s">
        <v>349</v>
      </c>
      <c r="O273" s="243" t="s">
        <v>349</v>
      </c>
      <c r="P273" s="23"/>
      <c r="Q273" s="159"/>
      <c r="R273" s="451"/>
    </row>
    <row r="274" spans="1:18" hidden="1" outlineLevel="1" x14ac:dyDescent="0.15">
      <c r="A274" s="357" t="s">
        <v>302</v>
      </c>
      <c r="B274" s="460">
        <v>3046</v>
      </c>
      <c r="C274" s="459">
        <f>B274*10000</f>
        <v>30460000</v>
      </c>
      <c r="D274" s="468">
        <v>5.6</v>
      </c>
      <c r="E274" s="457">
        <f>C274*(100-D274)/100</f>
        <v>28754240</v>
      </c>
      <c r="F274" s="460">
        <v>209</v>
      </c>
      <c r="G274" s="465">
        <f t="shared" ref="G274:G278" si="81">F274*10000</f>
        <v>2090000</v>
      </c>
      <c r="H274" s="460">
        <v>0.61</v>
      </c>
      <c r="I274" s="472">
        <f t="shared" ref="I274:I278" si="82">(1-H274/100)*G274</f>
        <v>2077251</v>
      </c>
      <c r="J274" s="460">
        <v>16</v>
      </c>
      <c r="K274" s="460">
        <v>4.22</v>
      </c>
      <c r="L274" s="460">
        <v>425</v>
      </c>
      <c r="M274" s="470">
        <v>4.5</v>
      </c>
      <c r="N274" s="185">
        <f>J274*(1-K274/100)*10000+L274*(1-M274/100)*10000</f>
        <v>4211998</v>
      </c>
      <c r="O274" s="25">
        <f>N274+I274+E274</f>
        <v>35043489</v>
      </c>
      <c r="P274" s="23"/>
      <c r="Q274" s="159"/>
      <c r="R274" s="451"/>
    </row>
    <row r="275" spans="1:18" hidden="1" outlineLevel="1" x14ac:dyDescent="0.15">
      <c r="A275" s="358" t="s">
        <v>303</v>
      </c>
      <c r="B275" s="460">
        <v>637</v>
      </c>
      <c r="C275" s="459">
        <f>B275*10000</f>
        <v>6370000</v>
      </c>
      <c r="D275" s="460">
        <v>6.56</v>
      </c>
      <c r="E275" s="461">
        <f>C275*(100-D275)/100</f>
        <v>5952128</v>
      </c>
      <c r="F275" s="460">
        <v>415</v>
      </c>
      <c r="G275" s="465">
        <f t="shared" si="81"/>
        <v>4150000</v>
      </c>
      <c r="H275" s="460">
        <v>0.45</v>
      </c>
      <c r="I275" s="466">
        <f t="shared" si="82"/>
        <v>4131325</v>
      </c>
      <c r="J275" s="460">
        <v>0.1</v>
      </c>
      <c r="K275" s="460">
        <v>4.22</v>
      </c>
      <c r="L275" s="460">
        <v>0</v>
      </c>
      <c r="M275" s="467"/>
      <c r="N275" s="25">
        <f t="shared" ref="N275:N278" si="83">J275*(1-K275/100)*10000+L275*(1-M275/100)*10000</f>
        <v>957.80000000000007</v>
      </c>
      <c r="O275" s="25">
        <f t="shared" ref="O275:O278" si="84">N275+I275+E275</f>
        <v>10084410.800000001</v>
      </c>
      <c r="P275" s="23"/>
      <c r="Q275" s="159"/>
      <c r="R275" s="451"/>
    </row>
    <row r="276" spans="1:18" hidden="1" outlineLevel="1" x14ac:dyDescent="0.15">
      <c r="A276" s="358" t="s">
        <v>304</v>
      </c>
      <c r="B276" s="460">
        <v>1022</v>
      </c>
      <c r="C276" s="459">
        <f>B276*10000</f>
        <v>10220000</v>
      </c>
      <c r="D276" s="468">
        <v>7.3</v>
      </c>
      <c r="E276" s="461">
        <f>C276*(100-D276)/100</f>
        <v>9473940</v>
      </c>
      <c r="F276" s="460">
        <v>393</v>
      </c>
      <c r="G276" s="465">
        <f t="shared" si="81"/>
        <v>3930000</v>
      </c>
      <c r="H276" s="468">
        <v>0.3</v>
      </c>
      <c r="I276" s="466">
        <f t="shared" si="82"/>
        <v>3918210</v>
      </c>
      <c r="J276" s="460">
        <v>1</v>
      </c>
      <c r="K276" s="460">
        <v>4.22</v>
      </c>
      <c r="L276" s="460">
        <v>0</v>
      </c>
      <c r="M276" s="467"/>
      <c r="N276" s="25">
        <f t="shared" si="83"/>
        <v>9578</v>
      </c>
      <c r="O276" s="25">
        <f t="shared" si="84"/>
        <v>13401728</v>
      </c>
      <c r="P276" s="23"/>
      <c r="Q276" s="159"/>
      <c r="R276" s="451"/>
    </row>
    <row r="277" spans="1:18" hidden="1" outlineLevel="1" x14ac:dyDescent="0.15">
      <c r="A277" s="358" t="s">
        <v>305</v>
      </c>
      <c r="B277" s="460">
        <v>536</v>
      </c>
      <c r="C277" s="459">
        <f>B277*10000</f>
        <v>5360000</v>
      </c>
      <c r="D277" s="460">
        <v>7.66</v>
      </c>
      <c r="E277" s="461">
        <f>C277*(100-D277)/100</f>
        <v>4949424</v>
      </c>
      <c r="F277" s="460">
        <v>1009</v>
      </c>
      <c r="G277" s="465">
        <f t="shared" si="81"/>
        <v>10090000</v>
      </c>
      <c r="H277" s="460">
        <v>0.27</v>
      </c>
      <c r="I277" s="466">
        <f t="shared" si="82"/>
        <v>10062757</v>
      </c>
      <c r="J277" s="460">
        <v>10</v>
      </c>
      <c r="K277" s="460">
        <v>4.22</v>
      </c>
      <c r="L277" s="460">
        <v>0</v>
      </c>
      <c r="M277" s="467"/>
      <c r="N277" s="25">
        <f t="shared" si="83"/>
        <v>95780</v>
      </c>
      <c r="O277" s="25">
        <f t="shared" si="84"/>
        <v>15107961</v>
      </c>
      <c r="P277" s="23"/>
      <c r="Q277" s="159"/>
      <c r="R277" s="451"/>
    </row>
    <row r="278" spans="1:18" hidden="1" outlineLevel="1" x14ac:dyDescent="0.15">
      <c r="A278" s="359" t="s">
        <v>222</v>
      </c>
      <c r="B278" s="460">
        <v>158</v>
      </c>
      <c r="C278" s="459">
        <f>B278*10000</f>
        <v>1580000</v>
      </c>
      <c r="D278" s="460">
        <v>7.78</v>
      </c>
      <c r="E278" s="461">
        <f>C278*(100-D278)/100</f>
        <v>1457076</v>
      </c>
      <c r="F278" s="460">
        <v>26</v>
      </c>
      <c r="G278" s="465">
        <f t="shared" si="81"/>
        <v>260000</v>
      </c>
      <c r="H278" s="460">
        <v>0.36</v>
      </c>
      <c r="I278" s="466">
        <f t="shared" si="82"/>
        <v>259064</v>
      </c>
      <c r="J278" s="460">
        <v>5.3</v>
      </c>
      <c r="K278" s="460">
        <v>4.22</v>
      </c>
      <c r="L278" s="460">
        <v>0</v>
      </c>
      <c r="M278" s="467"/>
      <c r="N278" s="25">
        <f t="shared" si="83"/>
        <v>50763.4</v>
      </c>
      <c r="O278" s="25">
        <f t="shared" si="84"/>
        <v>1766903.4</v>
      </c>
      <c r="P278" s="23"/>
      <c r="Q278" s="159"/>
      <c r="R278" s="451"/>
    </row>
    <row r="279" spans="1:18" hidden="1" outlineLevel="1" x14ac:dyDescent="0.15">
      <c r="A279" s="475" t="s">
        <v>343</v>
      </c>
      <c r="B279" s="27"/>
      <c r="C279" s="57"/>
      <c r="D279" s="27"/>
      <c r="E279" s="78">
        <f>SUM(E274:E278)</f>
        <v>50586808</v>
      </c>
      <c r="F279" s="27"/>
      <c r="G279" s="27"/>
      <c r="H279" s="27"/>
      <c r="I279" s="214">
        <f>SUM(I274:I278)</f>
        <v>20448607</v>
      </c>
      <c r="J279" s="27"/>
      <c r="K279" s="27"/>
      <c r="L279" s="27"/>
      <c r="M279" s="28"/>
      <c r="N279" s="58">
        <f>SUM(N274:N278)</f>
        <v>4369077.2</v>
      </c>
      <c r="O279" s="192">
        <f>SUM(O274:O278)</f>
        <v>75404492.200000003</v>
      </c>
      <c r="P279" s="23"/>
      <c r="Q279" s="159"/>
      <c r="R279" s="451"/>
    </row>
    <row r="280" spans="1:18" hidden="1" outlineLevel="1" x14ac:dyDescent="0.15">
      <c r="A280" s="302" t="s">
        <v>436</v>
      </c>
      <c r="B280" s="23"/>
      <c r="C280" s="56"/>
      <c r="D280" s="23"/>
      <c r="E280" s="56"/>
      <c r="F280" s="23"/>
      <c r="G280" s="23"/>
      <c r="H280" s="23"/>
      <c r="I280" s="23"/>
      <c r="J280" s="23"/>
      <c r="K280" s="23"/>
      <c r="L280" s="23"/>
      <c r="M280" s="24"/>
      <c r="N280" s="24"/>
      <c r="O280" s="24"/>
      <c r="P280" s="23"/>
      <c r="Q280" s="159"/>
      <c r="R280" s="298"/>
    </row>
    <row r="281" spans="1:18" hidden="1" outlineLevel="1" x14ac:dyDescent="0.15">
      <c r="A281" s="267" t="s">
        <v>439</v>
      </c>
      <c r="B281" s="23"/>
      <c r="C281" s="56"/>
      <c r="D281" s="23"/>
      <c r="E281" s="56"/>
      <c r="F281" s="23"/>
      <c r="G281" s="23"/>
      <c r="H281" s="23"/>
      <c r="I281" s="23"/>
      <c r="J281" s="23"/>
      <c r="K281" s="23"/>
      <c r="L281" s="23"/>
      <c r="M281" s="24"/>
      <c r="N281" s="24"/>
      <c r="O281" s="89"/>
      <c r="P281" s="23"/>
      <c r="Q281" s="159"/>
      <c r="R281" s="298"/>
    </row>
    <row r="282" spans="1:18" hidden="1" outlineLevel="1" x14ac:dyDescent="0.15">
      <c r="A282" s="302"/>
      <c r="B282" s="23"/>
      <c r="C282" s="23"/>
      <c r="D282" s="23"/>
      <c r="E282" s="23"/>
      <c r="F282" s="23"/>
      <c r="G282" s="23"/>
      <c r="H282" s="23"/>
      <c r="I282" s="23"/>
      <c r="J282" s="23"/>
      <c r="K282" s="23"/>
      <c r="L282" s="23"/>
      <c r="M282" s="23"/>
      <c r="N282" s="23"/>
      <c r="O282" s="23"/>
      <c r="P282" s="159"/>
      <c r="Q282" s="159"/>
      <c r="R282" s="298"/>
    </row>
    <row r="283" spans="1:18" ht="40.5" hidden="1" customHeight="1" outlineLevel="1" x14ac:dyDescent="0.15">
      <c r="A283" s="1073" t="s">
        <v>155</v>
      </c>
      <c r="B283" s="1046"/>
      <c r="C283" s="1046"/>
      <c r="D283" s="1046"/>
      <c r="E283" s="1046"/>
      <c r="F283" s="1046"/>
      <c r="G283" s="1046"/>
      <c r="H283" s="1046"/>
      <c r="I283" s="1046"/>
      <c r="J283" s="1046"/>
      <c r="K283" s="1046"/>
      <c r="L283" s="1046"/>
      <c r="M283" s="21"/>
      <c r="N283" s="21"/>
      <c r="O283" s="23"/>
      <c r="P283" s="159"/>
      <c r="Q283" s="159"/>
      <c r="R283" s="298"/>
    </row>
    <row r="284" spans="1:18" ht="34.5" hidden="1" outlineLevel="1" x14ac:dyDescent="0.15">
      <c r="A284" s="125"/>
      <c r="B284" s="290" t="s">
        <v>349</v>
      </c>
      <c r="C284" s="79"/>
      <c r="D284" s="224" t="s">
        <v>106</v>
      </c>
      <c r="E284" s="224" t="s">
        <v>107</v>
      </c>
      <c r="F284" s="224" t="s">
        <v>108</v>
      </c>
      <c r="G284" s="224" t="s">
        <v>109</v>
      </c>
      <c r="H284" s="248"/>
      <c r="I284" s="224" t="s">
        <v>113</v>
      </c>
      <c r="J284" s="224" t="s">
        <v>110</v>
      </c>
      <c r="K284" s="224" t="s">
        <v>111</v>
      </c>
      <c r="L284" s="226" t="s">
        <v>112</v>
      </c>
      <c r="M284" s="21"/>
      <c r="N284" s="21"/>
      <c r="O284" s="23"/>
      <c r="P284" s="159"/>
      <c r="Q284" s="159"/>
      <c r="R284" s="298"/>
    </row>
    <row r="285" spans="1:18" ht="95.25" hidden="1" customHeight="1" outlineLevel="1" x14ac:dyDescent="0.15">
      <c r="A285" s="327" t="s">
        <v>364</v>
      </c>
      <c r="B285" s="24">
        <f>O279</f>
        <v>75404492.200000003</v>
      </c>
      <c r="C285" s="219" t="s">
        <v>365</v>
      </c>
      <c r="D285" s="281">
        <f>N266</f>
        <v>504193910.18361032</v>
      </c>
      <c r="E285" s="281">
        <f t="shared" ref="E285" si="85">O266</f>
        <v>5409.4689312999999</v>
      </c>
      <c r="F285" s="281">
        <f t="shared" ref="F285" si="86">P266</f>
        <v>7566.8508938400009</v>
      </c>
      <c r="G285" s="281">
        <f t="shared" ref="G285" si="87">Q266</f>
        <v>506584068.47325718</v>
      </c>
      <c r="H285" s="453" t="s">
        <v>471</v>
      </c>
      <c r="I285" s="30">
        <f>D285/B285</f>
        <v>6.6865235143591395</v>
      </c>
      <c r="J285" s="30">
        <f>E285/B285</f>
        <v>7.1739345673890755E-5</v>
      </c>
      <c r="K285" s="30">
        <f>F285/B285</f>
        <v>1.0035013396509553E-4</v>
      </c>
      <c r="L285" s="31">
        <f>G285/B285</f>
        <v>6.7182213379225857</v>
      </c>
      <c r="M285" s="21"/>
      <c r="N285" s="21"/>
      <c r="O285" s="23"/>
      <c r="P285" s="159"/>
      <c r="Q285" s="159"/>
      <c r="R285" s="298"/>
    </row>
    <row r="286" spans="1:18" ht="153" hidden="1" customHeight="1" outlineLevel="1" x14ac:dyDescent="0.15">
      <c r="A286" s="327" t="s">
        <v>454</v>
      </c>
      <c r="B286" s="24">
        <f>'06-11年电网电量交换Grid Exchange'!E67</f>
        <v>1611868</v>
      </c>
      <c r="C286" s="54" t="s">
        <v>293</v>
      </c>
      <c r="D286" s="281">
        <f>'06-11年电网电量交换Grid Exchange'!$E$67*华中电网Central!I294</f>
        <v>11331372.620175324</v>
      </c>
      <c r="E286" s="281">
        <f>'06-11年电网电量交换Grid Exchange'!$E$67*华中电网Central!J294</f>
        <v>116.55958782626497</v>
      </c>
      <c r="F286" s="281">
        <f>'06-11年电网电量交换Grid Exchange'!$E$67*华中电网Central!K294</f>
        <v>168.44760975015933</v>
      </c>
      <c r="G286" s="281">
        <f>'06-11年电网电量交换Grid Exchange'!$E$67*华中电网Central!L294</f>
        <v>11384483.997576529</v>
      </c>
      <c r="H286" s="432" t="s">
        <v>410</v>
      </c>
      <c r="I286" s="30">
        <f>SUM(D285:D286)/(B286+B285)</f>
        <v>6.6937113291908803</v>
      </c>
      <c r="J286" s="30">
        <f>SUM(E285:E286)/(B286+B285)</f>
        <v>7.1751359123905525E-5</v>
      </c>
      <c r="K286" s="30">
        <f>SUM(F285:F286)/(B286+B285)</f>
        <v>1.0043708224463924E-4</v>
      </c>
      <c r="L286" s="31">
        <f>SUM(G285:G286)/(B286+B285)</f>
        <v>6.7254353636778816</v>
      </c>
      <c r="M286" s="21"/>
      <c r="N286" s="550"/>
      <c r="O286" s="23"/>
      <c r="P286" s="159"/>
      <c r="Q286" s="159"/>
      <c r="R286" s="298"/>
    </row>
    <row r="287" spans="1:18" hidden="1" outlineLevel="1" x14ac:dyDescent="0.15">
      <c r="A287" s="302"/>
      <c r="B287" s="23"/>
      <c r="C287" s="54"/>
      <c r="D287" s="281"/>
      <c r="E287" s="281"/>
      <c r="F287" s="281"/>
      <c r="G287" s="281"/>
      <c r="H287" s="23"/>
      <c r="I287" s="23"/>
      <c r="J287" s="23"/>
      <c r="K287" s="23"/>
      <c r="L287" s="76"/>
      <c r="M287" s="23"/>
      <c r="N287" s="23"/>
      <c r="O287" s="23"/>
      <c r="P287" s="159"/>
      <c r="Q287" s="159"/>
      <c r="R287" s="298"/>
    </row>
    <row r="288" spans="1:18" hidden="1" outlineLevel="1" x14ac:dyDescent="0.15">
      <c r="A288" s="370"/>
      <c r="B288" s="35"/>
      <c r="C288" s="402"/>
      <c r="D288" s="217"/>
      <c r="E288" s="77"/>
      <c r="F288" s="36"/>
      <c r="G288" s="369"/>
      <c r="H288" s="1049"/>
      <c r="I288" s="1047"/>
      <c r="J288" s="1047"/>
      <c r="K288" s="1047"/>
      <c r="L288" s="419"/>
      <c r="M288" s="21"/>
      <c r="N288" s="21"/>
      <c r="O288" s="23"/>
      <c r="P288" s="159"/>
      <c r="Q288" s="159"/>
      <c r="R288" s="298"/>
    </row>
    <row r="289" spans="1:18" ht="16.5" hidden="1" outlineLevel="1" thickBot="1" x14ac:dyDescent="0.2">
      <c r="A289" s="303"/>
      <c r="B289" s="304"/>
      <c r="C289" s="304"/>
      <c r="D289" s="304"/>
      <c r="E289" s="304"/>
      <c r="F289" s="304"/>
      <c r="G289" s="304"/>
      <c r="H289" s="304"/>
      <c r="I289" s="304"/>
      <c r="J289" s="304"/>
      <c r="K289" s="304"/>
      <c r="L289" s="304"/>
      <c r="M289" s="304"/>
      <c r="N289" s="304"/>
      <c r="O289" s="304"/>
      <c r="P289" s="304"/>
      <c r="Q289" s="304"/>
      <c r="R289" s="305"/>
    </row>
    <row r="290" spans="1:18" ht="21" customHeight="1" collapsed="1" x14ac:dyDescent="0.15"/>
    <row r="294" spans="1:18" ht="16.5" thickBot="1" x14ac:dyDescent="0.2">
      <c r="A294" s="1017" t="s">
        <v>59</v>
      </c>
      <c r="B294" s="1017"/>
      <c r="C294" s="1017"/>
      <c r="D294" s="1017"/>
      <c r="E294" s="1017"/>
    </row>
    <row r="295" spans="1:18" ht="50.1" customHeight="1" x14ac:dyDescent="0.15">
      <c r="A295" s="387" t="s">
        <v>51</v>
      </c>
      <c r="B295" s="388" t="s">
        <v>428</v>
      </c>
      <c r="C295" s="388" t="s">
        <v>429</v>
      </c>
      <c r="D295" s="388" t="s">
        <v>430</v>
      </c>
      <c r="E295" s="389" t="s">
        <v>431</v>
      </c>
    </row>
    <row r="296" spans="1:18" ht="24.95" customHeight="1" x14ac:dyDescent="0.15">
      <c r="A296" s="390"/>
      <c r="B296" s="236" t="s">
        <v>425</v>
      </c>
      <c r="C296" s="236" t="s">
        <v>426</v>
      </c>
      <c r="D296" s="236" t="s">
        <v>433</v>
      </c>
      <c r="E296" s="441" t="s">
        <v>427</v>
      </c>
    </row>
    <row r="297" spans="1:18" ht="15.95" customHeight="1" x14ac:dyDescent="0.15">
      <c r="A297" s="390">
        <v>2006</v>
      </c>
      <c r="B297" s="442">
        <f>I43</f>
        <v>7.5166816665412846</v>
      </c>
      <c r="C297" s="442">
        <f>J43*1000000</f>
        <v>94.127382952404929</v>
      </c>
      <c r="D297" s="442">
        <f>K43*1000000</f>
        <v>113.78255998156388</v>
      </c>
      <c r="E297" s="444">
        <f>L43</f>
        <v>7.5529420539896011</v>
      </c>
    </row>
    <row r="298" spans="1:18" ht="15.95" customHeight="1" x14ac:dyDescent="0.15">
      <c r="A298" s="390">
        <v>2007</v>
      </c>
      <c r="B298" s="442">
        <f>I88</f>
        <v>7.3732557871437541</v>
      </c>
      <c r="C298" s="442">
        <f>J88*1000000</f>
        <v>88.327576297048935</v>
      </c>
      <c r="D298" s="442">
        <f>K88*1000000</f>
        <v>110.81236837985526</v>
      </c>
      <c r="E298" s="444">
        <f>L88</f>
        <v>7.4084860623283779</v>
      </c>
    </row>
    <row r="299" spans="1:18" ht="15.95" customHeight="1" x14ac:dyDescent="0.15">
      <c r="A299" s="390">
        <v>2008</v>
      </c>
      <c r="B299" s="442">
        <f>I133</f>
        <v>6.5253382152103709</v>
      </c>
      <c r="C299" s="442">
        <f>J133*1000000</f>
        <v>76.939334683968596</v>
      </c>
      <c r="D299" s="442">
        <f>K133*1000000</f>
        <v>97.772026553436504</v>
      </c>
      <c r="E299" s="444">
        <f>L133</f>
        <v>6.5563977624903949</v>
      </c>
    </row>
    <row r="300" spans="1:18" ht="15.95" customHeight="1" x14ac:dyDescent="0.15">
      <c r="A300" s="390">
        <v>2009</v>
      </c>
      <c r="B300" s="442">
        <f>I180</f>
        <v>6.6512780094721249</v>
      </c>
      <c r="C300" s="442">
        <f>J180*1000000</f>
        <v>75.929067685785</v>
      </c>
      <c r="D300" s="442">
        <f>K180*1000000</f>
        <v>99.959070935318209</v>
      </c>
      <c r="E300" s="444">
        <f>L180</f>
        <v>6.6829640393029965</v>
      </c>
    </row>
    <row r="301" spans="1:18" ht="15.95" customHeight="1" x14ac:dyDescent="0.15">
      <c r="A301" s="390">
        <v>2010</v>
      </c>
      <c r="B301" s="442">
        <f>I233</f>
        <v>6.6608838951757194</v>
      </c>
      <c r="C301" s="442">
        <f>J233*1000000</f>
        <v>72.133161318109927</v>
      </c>
      <c r="D301" s="442">
        <f>K233*1000000</f>
        <v>99.367756610688943</v>
      </c>
      <c r="E301" s="444">
        <f>L233</f>
        <v>6.692298815678658</v>
      </c>
    </row>
    <row r="302" spans="1:18" ht="15.95" customHeight="1" thickBot="1" x14ac:dyDescent="0.2">
      <c r="A302" s="391">
        <v>2011</v>
      </c>
      <c r="B302" s="443">
        <f>I286</f>
        <v>6.6937113291908803</v>
      </c>
      <c r="C302" s="443">
        <f>J286*1000000</f>
        <v>71.75135912390553</v>
      </c>
      <c r="D302" s="443">
        <f>K286*1000000</f>
        <v>100.43708224463924</v>
      </c>
      <c r="E302" s="445">
        <f t="shared" ref="E302" si="88">L286</f>
        <v>6.7254353636778816</v>
      </c>
    </row>
    <row r="305" spans="2:2" x14ac:dyDescent="0.15">
      <c r="B305" s="395"/>
    </row>
  </sheetData>
  <mergeCells count="52">
    <mergeCell ref="A166:A167"/>
    <mergeCell ref="A177:L177"/>
    <mergeCell ref="A139:P139"/>
    <mergeCell ref="A161:F161"/>
    <mergeCell ref="A162:E162"/>
    <mergeCell ref="A163:C163"/>
    <mergeCell ref="A165:O165"/>
    <mergeCell ref="A74:O74"/>
    <mergeCell ref="A75:A76"/>
    <mergeCell ref="A85:L85"/>
    <mergeCell ref="A2:Q2"/>
    <mergeCell ref="A28:O28"/>
    <mergeCell ref="A29:A30"/>
    <mergeCell ref="A38:E38"/>
    <mergeCell ref="A40:L40"/>
    <mergeCell ref="A120:A121"/>
    <mergeCell ref="A130:L130"/>
    <mergeCell ref="A24:F24"/>
    <mergeCell ref="A25:E25"/>
    <mergeCell ref="A26:C26"/>
    <mergeCell ref="H90:K90"/>
    <mergeCell ref="A115:F115"/>
    <mergeCell ref="A116:E116"/>
    <mergeCell ref="A117:C117"/>
    <mergeCell ref="A119:O119"/>
    <mergeCell ref="A48:P48"/>
    <mergeCell ref="A93:P93"/>
    <mergeCell ref="H45:K45"/>
    <mergeCell ref="A70:F70"/>
    <mergeCell ref="A71:E71"/>
    <mergeCell ref="A72:C72"/>
    <mergeCell ref="A217:E217"/>
    <mergeCell ref="A187:P187"/>
    <mergeCell ref="A214:F214"/>
    <mergeCell ref="A216:C216"/>
    <mergeCell ref="A218:O218"/>
    <mergeCell ref="H135:K135"/>
    <mergeCell ref="H182:K182"/>
    <mergeCell ref="H235:K235"/>
    <mergeCell ref="H288:K288"/>
    <mergeCell ref="A294:E294"/>
    <mergeCell ref="A271:O271"/>
    <mergeCell ref="A272:A273"/>
    <mergeCell ref="A283:L283"/>
    <mergeCell ref="A240:P240"/>
    <mergeCell ref="A267:F267"/>
    <mergeCell ref="A268:G268"/>
    <mergeCell ref="A269:C269"/>
    <mergeCell ref="A270:E270"/>
    <mergeCell ref="A219:A220"/>
    <mergeCell ref="A230:L230"/>
    <mergeCell ref="A215:G215"/>
  </mergeCells>
  <phoneticPr fontId="27" type="noConversion"/>
  <pageMargins left="0.7" right="0.7" top="0.75" bottom="0.75" header="0.3" footer="0.3"/>
  <ignoredErrors>
    <ignoredError sqref="C297:C302" formula="1"/>
  </ignoredErrors>
  <legacyDrawing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V67"/>
  <sheetViews>
    <sheetView showGridLines="0" zoomScale="90" zoomScaleNormal="90" zoomScalePageLayoutView="70" workbookViewId="0">
      <selection sqref="A1:P1"/>
    </sheetView>
  </sheetViews>
  <sheetFormatPr defaultColWidth="9.125" defaultRowHeight="15.75" x14ac:dyDescent="0.15"/>
  <cols>
    <col min="1" max="1" width="27.75" style="223" customWidth="1"/>
    <col min="2" max="2" width="22.875" style="223" customWidth="1"/>
    <col min="3" max="3" width="17.75" style="223" customWidth="1"/>
    <col min="4" max="4" width="19.125" style="223" customWidth="1"/>
    <col min="5" max="5" width="26.25" style="223" customWidth="1"/>
    <col min="6" max="6" width="11.75" style="223" customWidth="1"/>
    <col min="7" max="7" width="12.75" style="223" customWidth="1"/>
    <col min="8" max="8" width="22.125" style="223" customWidth="1"/>
    <col min="9" max="10" width="18.125" style="223" customWidth="1"/>
    <col min="11" max="11" width="19.875" style="223" customWidth="1"/>
    <col min="12" max="13" width="13.125" style="223" customWidth="1"/>
    <col min="14" max="14" width="17.75" style="223" customWidth="1"/>
    <col min="15" max="15" width="19.75" style="223" customWidth="1"/>
    <col min="16" max="17" width="12.25" style="223" customWidth="1"/>
    <col min="18" max="18" width="18" style="223" customWidth="1"/>
    <col min="19" max="19" width="17.25" style="223" customWidth="1"/>
    <col min="20" max="20" width="9.25" style="223" bestFit="1" customWidth="1"/>
    <col min="21" max="21" width="10.25" style="223" bestFit="1" customWidth="1"/>
    <col min="22" max="22" width="16.25" style="223" customWidth="1"/>
    <col min="23" max="16384" width="9.125" style="223"/>
  </cols>
  <sheetData>
    <row r="1" spans="1:22" ht="42.75" customHeight="1" x14ac:dyDescent="0.15">
      <c r="A1" s="1046" t="s">
        <v>140</v>
      </c>
      <c r="B1" s="1083"/>
      <c r="C1" s="1083"/>
      <c r="D1" s="1083"/>
      <c r="E1" s="1083"/>
      <c r="F1" s="1083"/>
      <c r="G1" s="1083"/>
      <c r="H1" s="1083"/>
      <c r="I1" s="1083"/>
      <c r="J1" s="1083"/>
      <c r="K1" s="1083"/>
      <c r="L1" s="1083"/>
      <c r="M1" s="1083"/>
      <c r="N1" s="1083"/>
      <c r="O1" s="1083"/>
      <c r="P1" s="1083"/>
    </row>
    <row r="2" spans="1:22" s="375" customFormat="1" ht="97.5" x14ac:dyDescent="0.15">
      <c r="A2" s="224" t="s">
        <v>398</v>
      </c>
      <c r="B2" s="224" t="s">
        <v>399</v>
      </c>
      <c r="C2" s="1086" t="s">
        <v>306</v>
      </c>
      <c r="D2" s="1086"/>
      <c r="E2" s="1086"/>
      <c r="F2" s="224" t="s">
        <v>156</v>
      </c>
      <c r="G2" s="224" t="s">
        <v>218</v>
      </c>
      <c r="H2" s="225" t="s">
        <v>217</v>
      </c>
      <c r="I2" s="224" t="s">
        <v>94</v>
      </c>
      <c r="J2" s="224" t="s">
        <v>95</v>
      </c>
      <c r="K2" s="427" t="s">
        <v>38</v>
      </c>
      <c r="L2" s="224" t="s">
        <v>39</v>
      </c>
      <c r="M2" s="224" t="s">
        <v>40</v>
      </c>
      <c r="N2" s="226" t="s">
        <v>41</v>
      </c>
      <c r="O2" s="224" t="s">
        <v>42</v>
      </c>
      <c r="P2" s="224" t="s">
        <v>46</v>
      </c>
      <c r="Q2" s="224" t="s">
        <v>43</v>
      </c>
      <c r="R2" s="224" t="s">
        <v>44</v>
      </c>
      <c r="S2" s="427" t="s">
        <v>45</v>
      </c>
      <c r="T2" s="224" t="s">
        <v>47</v>
      </c>
      <c r="U2" s="224" t="s">
        <v>48</v>
      </c>
      <c r="V2" s="226" t="s">
        <v>44</v>
      </c>
    </row>
    <row r="3" spans="1:22" ht="66" x14ac:dyDescent="0.15">
      <c r="A3" s="68"/>
      <c r="B3" s="23"/>
      <c r="C3" s="68">
        <v>2006</v>
      </c>
      <c r="D3" s="68">
        <v>2007</v>
      </c>
      <c r="E3" s="68">
        <v>2008</v>
      </c>
      <c r="F3" s="262" t="s">
        <v>92</v>
      </c>
      <c r="G3" s="46" t="s">
        <v>404</v>
      </c>
      <c r="H3" s="262" t="s">
        <v>93</v>
      </c>
      <c r="I3" s="262" t="s">
        <v>96</v>
      </c>
      <c r="J3" s="262" t="s">
        <v>97</v>
      </c>
      <c r="K3" s="404" t="s">
        <v>405</v>
      </c>
      <c r="L3" s="262" t="s">
        <v>405</v>
      </c>
      <c r="M3" s="262" t="s">
        <v>405</v>
      </c>
      <c r="N3" s="251" t="s">
        <v>405</v>
      </c>
      <c r="O3" s="262" t="s">
        <v>405</v>
      </c>
      <c r="P3" s="262" t="s">
        <v>405</v>
      </c>
      <c r="Q3" s="262" t="s">
        <v>405</v>
      </c>
      <c r="R3" s="262" t="s">
        <v>405</v>
      </c>
      <c r="S3" s="404" t="s">
        <v>405</v>
      </c>
      <c r="T3" s="262" t="s">
        <v>405</v>
      </c>
      <c r="U3" s="262" t="s">
        <v>405</v>
      </c>
      <c r="V3" s="251" t="s">
        <v>405</v>
      </c>
    </row>
    <row r="4" spans="1:22" ht="31.5" x14ac:dyDescent="0.15">
      <c r="A4" s="200"/>
      <c r="B4" s="27"/>
      <c r="C4" s="200" t="s">
        <v>380</v>
      </c>
      <c r="D4" s="200" t="s">
        <v>381</v>
      </c>
      <c r="E4" s="200" t="s">
        <v>382</v>
      </c>
      <c r="F4" s="200" t="s">
        <v>388</v>
      </c>
      <c r="G4" s="200" t="s">
        <v>384</v>
      </c>
      <c r="H4" s="163" t="s">
        <v>385</v>
      </c>
      <c r="I4" s="164" t="s">
        <v>386</v>
      </c>
      <c r="J4" s="164" t="s">
        <v>378</v>
      </c>
      <c r="K4" s="428" t="s">
        <v>229</v>
      </c>
      <c r="L4" s="340" t="s">
        <v>307</v>
      </c>
      <c r="M4" s="340" t="s">
        <v>308</v>
      </c>
      <c r="N4" s="166" t="s">
        <v>309</v>
      </c>
      <c r="O4" s="164" t="s">
        <v>230</v>
      </c>
      <c r="P4" s="340" t="s">
        <v>310</v>
      </c>
      <c r="Q4" s="340" t="s">
        <v>311</v>
      </c>
      <c r="R4" s="340" t="s">
        <v>259</v>
      </c>
      <c r="S4" s="428" t="s">
        <v>231</v>
      </c>
      <c r="T4" s="340" t="s">
        <v>313</v>
      </c>
      <c r="U4" s="340" t="s">
        <v>314</v>
      </c>
      <c r="V4" s="376" t="s">
        <v>315</v>
      </c>
    </row>
    <row r="5" spans="1:22" ht="31.5" x14ac:dyDescent="0.15">
      <c r="A5" s="361" t="s">
        <v>324</v>
      </c>
      <c r="B5" s="236" t="s">
        <v>406</v>
      </c>
      <c r="C5" s="61">
        <v>255.73</v>
      </c>
      <c r="D5" s="61">
        <v>339.06</v>
      </c>
      <c r="E5" s="61">
        <v>354.58</v>
      </c>
      <c r="F5" s="230">
        <f>'燃料参数Fuel EF'!B3</f>
        <v>26.37</v>
      </c>
      <c r="G5" s="371">
        <f>'燃料参数Fuel EF'!C3</f>
        <v>98</v>
      </c>
      <c r="H5" s="231">
        <v>20908</v>
      </c>
      <c r="I5" s="230">
        <v>1E-3</v>
      </c>
      <c r="J5" s="230">
        <v>1.5E-3</v>
      </c>
      <c r="K5" s="429">
        <f>C5*H5*F5*G5*44/12/100/100</f>
        <v>5066427.1926760804</v>
      </c>
      <c r="L5" s="430">
        <f>C5*H5*I5/100</f>
        <v>53.468028400000001</v>
      </c>
      <c r="M5" s="430">
        <f>C5*H5*J5/100</f>
        <v>80.202042599999999</v>
      </c>
      <c r="N5" s="423">
        <f>K5+L5*25+M5*298</f>
        <v>5091664.1020808797</v>
      </c>
      <c r="O5" s="422">
        <f>D5*F5*H5*G5*44/12/100/100</f>
        <v>6717330.0119217625</v>
      </c>
      <c r="P5" s="422">
        <f>I5*D5*H5/100</f>
        <v>70.89066480000001</v>
      </c>
      <c r="Q5" s="422">
        <f>J5*H5*D5/100</f>
        <v>106.33599720000001</v>
      </c>
      <c r="R5" s="422">
        <f>O5+P5*25+Q5*298</f>
        <v>6750790.4057073621</v>
      </c>
      <c r="S5" s="429">
        <f>E5*H5*F5*G5*44/12/100/100</f>
        <v>7024806.4520356795</v>
      </c>
      <c r="T5" s="430">
        <f>I5*E5*H5/100</f>
        <v>74.135586400000008</v>
      </c>
      <c r="U5" s="430">
        <f>E5*H5*J5/100</f>
        <v>111.20337959999999</v>
      </c>
      <c r="V5" s="423">
        <f>S5+T5*25+U5*298</f>
        <v>7059798.4488164792</v>
      </c>
    </row>
    <row r="6" spans="1:22" ht="31.5" x14ac:dyDescent="0.15">
      <c r="A6" s="235" t="s">
        <v>325</v>
      </c>
      <c r="B6" s="229" t="s">
        <v>406</v>
      </c>
      <c r="C6" s="61"/>
      <c r="D6" s="61"/>
      <c r="E6" s="61"/>
      <c r="F6" s="230">
        <f>'燃料参数Fuel EF'!B4</f>
        <v>25.41</v>
      </c>
      <c r="G6" s="371">
        <f>'燃料参数Fuel EF'!C4</f>
        <v>98</v>
      </c>
      <c r="H6" s="231">
        <v>26344</v>
      </c>
      <c r="I6" s="230">
        <v>1E-3</v>
      </c>
      <c r="J6" s="230">
        <v>1.5E-3</v>
      </c>
      <c r="K6" s="429">
        <f t="shared" ref="K6:K20" si="0">C6*H6*F6*G6*44/12/100/100</f>
        <v>0</v>
      </c>
      <c r="L6" s="430">
        <f t="shared" ref="L6:L20" si="1">C6*H6*I6/100</f>
        <v>0</v>
      </c>
      <c r="M6" s="430">
        <f t="shared" ref="M6:M20" si="2">C6*H6*J6/100</f>
        <v>0</v>
      </c>
      <c r="N6" s="423">
        <f t="shared" ref="N6:N21" si="3">K6+L6*25+M6*298</f>
        <v>0</v>
      </c>
      <c r="O6" s="422">
        <f t="shared" ref="O6:O20" si="4">D6*F6*H6*G6*44/12/100/100</f>
        <v>0</v>
      </c>
      <c r="P6" s="422">
        <f t="shared" ref="P6:P20" si="5">I6*D6*H6/100</f>
        <v>0</v>
      </c>
      <c r="Q6" s="422">
        <f t="shared" ref="Q6:Q21" si="6">J6*H6*D6/100</f>
        <v>0</v>
      </c>
      <c r="R6" s="422">
        <f t="shared" ref="R6:R20" si="7">O6+P6*25+Q6*298</f>
        <v>0</v>
      </c>
      <c r="S6" s="429">
        <f t="shared" ref="S6:S20" si="8">E6*H6*F6*G6*44/12/100/100</f>
        <v>0</v>
      </c>
      <c r="T6" s="430">
        <f t="shared" ref="T6:T21" si="9">I6*E6*H6/100</f>
        <v>0</v>
      </c>
      <c r="U6" s="430">
        <f t="shared" ref="U6:U21" si="10">E6*H6*J6/100</f>
        <v>0</v>
      </c>
      <c r="V6" s="423">
        <f t="shared" ref="V6:V21" si="11">S6+T6*25+U6*298</f>
        <v>0</v>
      </c>
    </row>
    <row r="7" spans="1:22" ht="31.5" x14ac:dyDescent="0.15">
      <c r="A7" s="235" t="s">
        <v>326</v>
      </c>
      <c r="B7" s="229" t="s">
        <v>406</v>
      </c>
      <c r="C7" s="61"/>
      <c r="D7" s="61"/>
      <c r="E7" s="61"/>
      <c r="F7" s="230">
        <f>'燃料参数Fuel EF'!B5</f>
        <v>25.41</v>
      </c>
      <c r="G7" s="371">
        <f>'燃料参数Fuel EF'!C5</f>
        <v>98</v>
      </c>
      <c r="H7" s="231">
        <v>10454</v>
      </c>
      <c r="I7" s="230">
        <v>1E-3</v>
      </c>
      <c r="J7" s="230">
        <v>1.5E-3</v>
      </c>
      <c r="K7" s="429">
        <f t="shared" si="0"/>
        <v>0</v>
      </c>
      <c r="L7" s="430">
        <f t="shared" si="1"/>
        <v>0</v>
      </c>
      <c r="M7" s="430">
        <f t="shared" si="2"/>
        <v>0</v>
      </c>
      <c r="N7" s="423">
        <f t="shared" si="3"/>
        <v>0</v>
      </c>
      <c r="O7" s="422">
        <f t="shared" si="4"/>
        <v>0</v>
      </c>
      <c r="P7" s="422">
        <f t="shared" si="5"/>
        <v>0</v>
      </c>
      <c r="Q7" s="422">
        <f t="shared" si="6"/>
        <v>0</v>
      </c>
      <c r="R7" s="422">
        <f t="shared" si="7"/>
        <v>0</v>
      </c>
      <c r="S7" s="429">
        <f t="shared" si="8"/>
        <v>0</v>
      </c>
      <c r="T7" s="430">
        <f t="shared" si="9"/>
        <v>0</v>
      </c>
      <c r="U7" s="430">
        <f t="shared" si="10"/>
        <v>0</v>
      </c>
      <c r="V7" s="423">
        <f t="shared" si="11"/>
        <v>0</v>
      </c>
    </row>
    <row r="8" spans="1:22" ht="31.5" x14ac:dyDescent="0.15">
      <c r="A8" s="235" t="s">
        <v>327</v>
      </c>
      <c r="B8" s="229" t="s">
        <v>406</v>
      </c>
      <c r="C8" s="63"/>
      <c r="D8" s="63"/>
      <c r="E8" s="63"/>
      <c r="F8" s="230">
        <f>'燃料参数Fuel EF'!B6</f>
        <v>33.56</v>
      </c>
      <c r="G8" s="371">
        <f>'燃料参数Fuel EF'!C6</f>
        <v>98</v>
      </c>
      <c r="H8" s="231">
        <v>17584</v>
      </c>
      <c r="I8" s="230">
        <v>1E-3</v>
      </c>
      <c r="J8" s="230">
        <v>1.5E-3</v>
      </c>
      <c r="K8" s="429">
        <f t="shared" si="0"/>
        <v>0</v>
      </c>
      <c r="L8" s="430">
        <f t="shared" si="1"/>
        <v>0</v>
      </c>
      <c r="M8" s="430">
        <f t="shared" si="2"/>
        <v>0</v>
      </c>
      <c r="N8" s="423">
        <f t="shared" si="3"/>
        <v>0</v>
      </c>
      <c r="O8" s="422">
        <f t="shared" si="4"/>
        <v>0</v>
      </c>
      <c r="P8" s="422">
        <f t="shared" si="5"/>
        <v>0</v>
      </c>
      <c r="Q8" s="422">
        <f t="shared" si="6"/>
        <v>0</v>
      </c>
      <c r="R8" s="422">
        <f t="shared" si="7"/>
        <v>0</v>
      </c>
      <c r="S8" s="429">
        <f t="shared" si="8"/>
        <v>0</v>
      </c>
      <c r="T8" s="430">
        <f t="shared" si="9"/>
        <v>0</v>
      </c>
      <c r="U8" s="430">
        <f t="shared" si="10"/>
        <v>0</v>
      </c>
      <c r="V8" s="423">
        <f t="shared" si="11"/>
        <v>0</v>
      </c>
    </row>
    <row r="9" spans="1:22" ht="31.5" x14ac:dyDescent="0.15">
      <c r="A9" s="235" t="s">
        <v>328</v>
      </c>
      <c r="B9" s="229" t="s">
        <v>406</v>
      </c>
      <c r="C9" s="61"/>
      <c r="D9" s="61"/>
      <c r="E9" s="61"/>
      <c r="F9" s="230">
        <f>'燃料参数Fuel EF'!B7</f>
        <v>29.42</v>
      </c>
      <c r="G9" s="371">
        <f>'燃料参数Fuel EF'!C7</f>
        <v>93</v>
      </c>
      <c r="H9" s="231">
        <v>28435</v>
      </c>
      <c r="I9" s="230">
        <v>1E-3</v>
      </c>
      <c r="J9" s="230">
        <v>1.5E-3</v>
      </c>
      <c r="K9" s="429">
        <f t="shared" si="0"/>
        <v>0</v>
      </c>
      <c r="L9" s="430">
        <f t="shared" si="1"/>
        <v>0</v>
      </c>
      <c r="M9" s="430">
        <f t="shared" si="2"/>
        <v>0</v>
      </c>
      <c r="N9" s="423">
        <f t="shared" si="3"/>
        <v>0</v>
      </c>
      <c r="O9" s="422">
        <f t="shared" si="4"/>
        <v>0</v>
      </c>
      <c r="P9" s="422">
        <f t="shared" si="5"/>
        <v>0</v>
      </c>
      <c r="Q9" s="422">
        <f t="shared" si="6"/>
        <v>0</v>
      </c>
      <c r="R9" s="422">
        <f t="shared" si="7"/>
        <v>0</v>
      </c>
      <c r="S9" s="429">
        <f t="shared" si="8"/>
        <v>0</v>
      </c>
      <c r="T9" s="430">
        <f t="shared" si="9"/>
        <v>0</v>
      </c>
      <c r="U9" s="430">
        <f t="shared" si="10"/>
        <v>0</v>
      </c>
      <c r="V9" s="423">
        <f t="shared" si="11"/>
        <v>0</v>
      </c>
    </row>
    <row r="10" spans="1:22" ht="31.5" x14ac:dyDescent="0.15">
      <c r="A10" s="235" t="s">
        <v>329</v>
      </c>
      <c r="B10" s="229" t="s">
        <v>323</v>
      </c>
      <c r="C10" s="61"/>
      <c r="D10" s="61"/>
      <c r="E10" s="61"/>
      <c r="F10" s="157">
        <f>'燃料参数Fuel EF'!B8</f>
        <v>13.58</v>
      </c>
      <c r="G10" s="371">
        <f>'燃料参数Fuel EF'!C8</f>
        <v>99</v>
      </c>
      <c r="H10" s="231">
        <v>173540</v>
      </c>
      <c r="I10" s="230">
        <v>1E-3</v>
      </c>
      <c r="J10" s="230">
        <v>1E-4</v>
      </c>
      <c r="K10" s="429">
        <f t="shared" si="0"/>
        <v>0</v>
      </c>
      <c r="L10" s="430">
        <f t="shared" si="1"/>
        <v>0</v>
      </c>
      <c r="M10" s="430">
        <f t="shared" si="2"/>
        <v>0</v>
      </c>
      <c r="N10" s="423">
        <f t="shared" si="3"/>
        <v>0</v>
      </c>
      <c r="O10" s="422">
        <f t="shared" si="4"/>
        <v>0</v>
      </c>
      <c r="P10" s="422">
        <f t="shared" si="5"/>
        <v>0</v>
      </c>
      <c r="Q10" s="422">
        <f t="shared" si="6"/>
        <v>0</v>
      </c>
      <c r="R10" s="422">
        <f t="shared" si="7"/>
        <v>0</v>
      </c>
      <c r="S10" s="429">
        <f t="shared" si="8"/>
        <v>0</v>
      </c>
      <c r="T10" s="430">
        <f t="shared" si="9"/>
        <v>0</v>
      </c>
      <c r="U10" s="430">
        <f t="shared" si="10"/>
        <v>0</v>
      </c>
      <c r="V10" s="423">
        <f t="shared" si="11"/>
        <v>0</v>
      </c>
    </row>
    <row r="11" spans="1:22" ht="31.5" x14ac:dyDescent="0.15">
      <c r="A11" s="235" t="s">
        <v>330</v>
      </c>
      <c r="B11" s="229" t="s">
        <v>323</v>
      </c>
      <c r="C11" s="61"/>
      <c r="D11" s="61"/>
      <c r="E11" s="61"/>
      <c r="F11" s="384">
        <f>'燃料参数Fuel EF'!B9</f>
        <v>12.2</v>
      </c>
      <c r="G11" s="371">
        <f>'燃料参数Fuel EF'!C9</f>
        <v>99</v>
      </c>
      <c r="H11" s="231">
        <v>202218</v>
      </c>
      <c r="I11" s="230">
        <v>1E-3</v>
      </c>
      <c r="J11" s="230">
        <v>1E-4</v>
      </c>
      <c r="K11" s="429">
        <f t="shared" si="0"/>
        <v>0</v>
      </c>
      <c r="L11" s="430">
        <f t="shared" si="1"/>
        <v>0</v>
      </c>
      <c r="M11" s="430">
        <f t="shared" si="2"/>
        <v>0</v>
      </c>
      <c r="N11" s="423">
        <f t="shared" si="3"/>
        <v>0</v>
      </c>
      <c r="O11" s="422">
        <f t="shared" si="4"/>
        <v>0</v>
      </c>
      <c r="P11" s="422">
        <f t="shared" si="5"/>
        <v>0</v>
      </c>
      <c r="Q11" s="422">
        <f t="shared" si="6"/>
        <v>0</v>
      </c>
      <c r="R11" s="422">
        <f t="shared" si="7"/>
        <v>0</v>
      </c>
      <c r="S11" s="429">
        <f t="shared" si="8"/>
        <v>0</v>
      </c>
      <c r="T11" s="430">
        <f t="shared" si="9"/>
        <v>0</v>
      </c>
      <c r="U11" s="430">
        <f t="shared" si="10"/>
        <v>0</v>
      </c>
      <c r="V11" s="423">
        <f t="shared" si="11"/>
        <v>0</v>
      </c>
    </row>
    <row r="12" spans="1:22" ht="31.5" x14ac:dyDescent="0.15">
      <c r="A12" s="235" t="s">
        <v>331</v>
      </c>
      <c r="B12" s="229" t="s">
        <v>406</v>
      </c>
      <c r="C12" s="61"/>
      <c r="D12" s="61"/>
      <c r="E12" s="61"/>
      <c r="F12" s="157">
        <f>'燃料参数Fuel EF'!B10</f>
        <v>20.079999999999998</v>
      </c>
      <c r="G12" s="371">
        <f>'燃料参数Fuel EF'!C10</f>
        <v>98</v>
      </c>
      <c r="H12" s="231">
        <v>41816</v>
      </c>
      <c r="I12" s="230">
        <v>3.0000000000000001E-3</v>
      </c>
      <c r="J12" s="230">
        <v>5.9999999999999995E-4</v>
      </c>
      <c r="K12" s="429">
        <f t="shared" si="0"/>
        <v>0</v>
      </c>
      <c r="L12" s="430">
        <f t="shared" si="1"/>
        <v>0</v>
      </c>
      <c r="M12" s="430">
        <f t="shared" si="2"/>
        <v>0</v>
      </c>
      <c r="N12" s="423">
        <f t="shared" si="3"/>
        <v>0</v>
      </c>
      <c r="O12" s="422">
        <f t="shared" si="4"/>
        <v>0</v>
      </c>
      <c r="P12" s="422">
        <f t="shared" si="5"/>
        <v>0</v>
      </c>
      <c r="Q12" s="422">
        <f t="shared" si="6"/>
        <v>0</v>
      </c>
      <c r="R12" s="422">
        <f t="shared" si="7"/>
        <v>0</v>
      </c>
      <c r="S12" s="429">
        <f t="shared" si="8"/>
        <v>0</v>
      </c>
      <c r="T12" s="430">
        <f t="shared" si="9"/>
        <v>0</v>
      </c>
      <c r="U12" s="430">
        <f t="shared" si="10"/>
        <v>0</v>
      </c>
      <c r="V12" s="423">
        <f t="shared" si="11"/>
        <v>0</v>
      </c>
    </row>
    <row r="13" spans="1:22" ht="31.5" x14ac:dyDescent="0.15">
      <c r="A13" s="235" t="s">
        <v>332</v>
      </c>
      <c r="B13" s="229" t="s">
        <v>406</v>
      </c>
      <c r="C13" s="61"/>
      <c r="D13" s="61"/>
      <c r="E13" s="61"/>
      <c r="F13" s="420">
        <f>'燃料参数Fuel EF'!B11</f>
        <v>18.899999999999999</v>
      </c>
      <c r="G13" s="371">
        <f>'燃料参数Fuel EF'!C11</f>
        <v>98</v>
      </c>
      <c r="H13" s="231">
        <v>43070</v>
      </c>
      <c r="I13" s="230">
        <v>3.0000000000000001E-3</v>
      </c>
      <c r="J13" s="230">
        <v>5.9999999999999995E-4</v>
      </c>
      <c r="K13" s="429">
        <f t="shared" si="0"/>
        <v>0</v>
      </c>
      <c r="L13" s="430">
        <f t="shared" si="1"/>
        <v>0</v>
      </c>
      <c r="M13" s="430">
        <f t="shared" si="2"/>
        <v>0</v>
      </c>
      <c r="N13" s="423">
        <f t="shared" si="3"/>
        <v>0</v>
      </c>
      <c r="O13" s="422">
        <f t="shared" si="4"/>
        <v>0</v>
      </c>
      <c r="P13" s="422">
        <f t="shared" si="5"/>
        <v>0</v>
      </c>
      <c r="Q13" s="422">
        <f t="shared" si="6"/>
        <v>0</v>
      </c>
      <c r="R13" s="422">
        <f t="shared" si="7"/>
        <v>0</v>
      </c>
      <c r="S13" s="429">
        <f t="shared" si="8"/>
        <v>0</v>
      </c>
      <c r="T13" s="430">
        <f t="shared" si="9"/>
        <v>0</v>
      </c>
      <c r="U13" s="430">
        <f t="shared" si="10"/>
        <v>0</v>
      </c>
      <c r="V13" s="423">
        <f t="shared" si="11"/>
        <v>0</v>
      </c>
    </row>
    <row r="14" spans="1:22" ht="31.5" x14ac:dyDescent="0.15">
      <c r="A14" s="235" t="s">
        <v>333</v>
      </c>
      <c r="B14" s="229" t="s">
        <v>406</v>
      </c>
      <c r="C14" s="61">
        <v>0.86</v>
      </c>
      <c r="D14" s="61">
        <v>0.56000000000000005</v>
      </c>
      <c r="E14" s="61">
        <v>0.12</v>
      </c>
      <c r="F14" s="420">
        <f>'燃料参数Fuel EF'!B12</f>
        <v>20.2</v>
      </c>
      <c r="G14" s="371">
        <f>'燃料参数Fuel EF'!C12</f>
        <v>98</v>
      </c>
      <c r="H14" s="231">
        <v>42652</v>
      </c>
      <c r="I14" s="230">
        <v>3.0000000000000001E-3</v>
      </c>
      <c r="J14" s="230">
        <v>5.9999999999999995E-4</v>
      </c>
      <c r="K14" s="429">
        <f t="shared" si="0"/>
        <v>26624.82288106667</v>
      </c>
      <c r="L14" s="430">
        <f t="shared" si="1"/>
        <v>1.1004216</v>
      </c>
      <c r="M14" s="430">
        <f t="shared" si="2"/>
        <v>0.22008432</v>
      </c>
      <c r="N14" s="423">
        <f>K14+L14*25+M14*298</f>
        <v>26717.918548426667</v>
      </c>
      <c r="O14" s="422">
        <f t="shared" si="4"/>
        <v>17337.093969066671</v>
      </c>
      <c r="P14" s="422">
        <f t="shared" si="5"/>
        <v>0.71655360000000012</v>
      </c>
      <c r="Q14" s="422">
        <f>J14*H14*D14/100</f>
        <v>0.14331072</v>
      </c>
      <c r="R14" s="422">
        <f>O14+P14*25+Q14*298</f>
        <v>17397.714403626673</v>
      </c>
      <c r="S14" s="429">
        <f t="shared" si="8"/>
        <v>3715.0915647999996</v>
      </c>
      <c r="T14" s="430">
        <f t="shared" si="9"/>
        <v>0.15354719999999999</v>
      </c>
      <c r="U14" s="430">
        <f t="shared" si="10"/>
        <v>3.0709439999999994E-2</v>
      </c>
      <c r="V14" s="423">
        <f>S14+T14*25+U14*298</f>
        <v>3728.0816579199995</v>
      </c>
    </row>
    <row r="15" spans="1:22" ht="31.5" x14ac:dyDescent="0.15">
      <c r="A15" s="235" t="s">
        <v>334</v>
      </c>
      <c r="B15" s="229" t="s">
        <v>406</v>
      </c>
      <c r="C15" s="61">
        <v>1.1299999999999999</v>
      </c>
      <c r="D15" s="61">
        <v>0.15</v>
      </c>
      <c r="E15" s="61"/>
      <c r="F15" s="420">
        <f>'燃料参数Fuel EF'!B13</f>
        <v>21.1</v>
      </c>
      <c r="G15" s="371">
        <f>'燃料参数Fuel EF'!C13</f>
        <v>98</v>
      </c>
      <c r="H15" s="231">
        <v>41816</v>
      </c>
      <c r="I15" s="230">
        <v>3.0000000000000001E-3</v>
      </c>
      <c r="J15" s="230">
        <v>5.9999999999999995E-4</v>
      </c>
      <c r="K15" s="429">
        <f t="shared" si="0"/>
        <v>35826.212042133331</v>
      </c>
      <c r="L15" s="430">
        <f t="shared" si="1"/>
        <v>1.4175624</v>
      </c>
      <c r="M15" s="430">
        <f t="shared" si="2"/>
        <v>0.28351247999999996</v>
      </c>
      <c r="N15" s="423">
        <f t="shared" si="3"/>
        <v>35946.137821173324</v>
      </c>
      <c r="O15" s="422">
        <f t="shared" si="4"/>
        <v>4755.6918640000004</v>
      </c>
      <c r="P15" s="422">
        <f t="shared" si="5"/>
        <v>0.18817200000000001</v>
      </c>
      <c r="Q15" s="422">
        <f t="shared" si="6"/>
        <v>3.7634399999999991E-2</v>
      </c>
      <c r="R15" s="422">
        <f t="shared" si="7"/>
        <v>4771.6112152000005</v>
      </c>
      <c r="S15" s="429">
        <f t="shared" si="8"/>
        <v>0</v>
      </c>
      <c r="T15" s="430">
        <f t="shared" si="9"/>
        <v>0</v>
      </c>
      <c r="U15" s="430">
        <f t="shared" si="10"/>
        <v>0</v>
      </c>
      <c r="V15" s="423">
        <f t="shared" si="11"/>
        <v>0</v>
      </c>
    </row>
    <row r="16" spans="1:22" ht="31.5" x14ac:dyDescent="0.15">
      <c r="A16" s="235" t="s">
        <v>335</v>
      </c>
      <c r="B16" s="229" t="s">
        <v>406</v>
      </c>
      <c r="C16" s="61"/>
      <c r="D16" s="61"/>
      <c r="E16" s="61"/>
      <c r="F16" s="420">
        <f>'燃料参数Fuel EF'!B14</f>
        <v>17.2</v>
      </c>
      <c r="G16" s="371">
        <f>'燃料参数Fuel EF'!C14</f>
        <v>99</v>
      </c>
      <c r="H16" s="231">
        <v>50179</v>
      </c>
      <c r="I16" s="230">
        <v>1E-3</v>
      </c>
      <c r="J16" s="230">
        <v>1E-4</v>
      </c>
      <c r="K16" s="429">
        <f t="shared" si="0"/>
        <v>0</v>
      </c>
      <c r="L16" s="430">
        <f t="shared" si="1"/>
        <v>0</v>
      </c>
      <c r="M16" s="430">
        <f t="shared" si="2"/>
        <v>0</v>
      </c>
      <c r="N16" s="423">
        <f t="shared" si="3"/>
        <v>0</v>
      </c>
      <c r="O16" s="422">
        <f t="shared" si="4"/>
        <v>0</v>
      </c>
      <c r="P16" s="422">
        <f t="shared" si="5"/>
        <v>0</v>
      </c>
      <c r="Q16" s="422">
        <f t="shared" si="6"/>
        <v>0</v>
      </c>
      <c r="R16" s="422">
        <f t="shared" si="7"/>
        <v>0</v>
      </c>
      <c r="S16" s="429">
        <f t="shared" si="8"/>
        <v>0</v>
      </c>
      <c r="T16" s="430">
        <f t="shared" si="9"/>
        <v>0</v>
      </c>
      <c r="U16" s="430">
        <f t="shared" si="10"/>
        <v>0</v>
      </c>
      <c r="V16" s="423">
        <f t="shared" si="11"/>
        <v>0</v>
      </c>
    </row>
    <row r="17" spans="1:22" ht="31.5" x14ac:dyDescent="0.15">
      <c r="A17" s="235" t="s">
        <v>336</v>
      </c>
      <c r="B17" s="229" t="s">
        <v>406</v>
      </c>
      <c r="C17" s="61"/>
      <c r="D17" s="61"/>
      <c r="E17" s="61"/>
      <c r="F17" s="420">
        <f>'燃料参数Fuel EF'!B15</f>
        <v>18.2</v>
      </c>
      <c r="G17" s="371">
        <f>'燃料参数Fuel EF'!C15</f>
        <v>99</v>
      </c>
      <c r="H17" s="231">
        <v>46055</v>
      </c>
      <c r="I17" s="230">
        <v>1E-3</v>
      </c>
      <c r="J17" s="230">
        <v>1E-4</v>
      </c>
      <c r="K17" s="429">
        <f t="shared" si="0"/>
        <v>0</v>
      </c>
      <c r="L17" s="430">
        <f t="shared" si="1"/>
        <v>0</v>
      </c>
      <c r="M17" s="430">
        <f t="shared" si="2"/>
        <v>0</v>
      </c>
      <c r="N17" s="423">
        <f t="shared" si="3"/>
        <v>0</v>
      </c>
      <c r="O17" s="422">
        <f t="shared" si="4"/>
        <v>0</v>
      </c>
      <c r="P17" s="422">
        <f t="shared" si="5"/>
        <v>0</v>
      </c>
      <c r="Q17" s="422">
        <f t="shared" si="6"/>
        <v>0</v>
      </c>
      <c r="R17" s="422">
        <f t="shared" si="7"/>
        <v>0</v>
      </c>
      <c r="S17" s="429">
        <f t="shared" si="8"/>
        <v>0</v>
      </c>
      <c r="T17" s="430">
        <f t="shared" si="9"/>
        <v>0</v>
      </c>
      <c r="U17" s="430">
        <f t="shared" si="10"/>
        <v>0</v>
      </c>
      <c r="V17" s="423">
        <f t="shared" si="11"/>
        <v>0</v>
      </c>
    </row>
    <row r="18" spans="1:22" ht="31.5" x14ac:dyDescent="0.15">
      <c r="A18" s="235" t="s">
        <v>337</v>
      </c>
      <c r="B18" s="229" t="s">
        <v>323</v>
      </c>
      <c r="C18" s="61">
        <v>7.54</v>
      </c>
      <c r="D18" s="61">
        <v>5.46</v>
      </c>
      <c r="E18" s="61">
        <v>6.18</v>
      </c>
      <c r="F18" s="157">
        <f>'燃料参数Fuel EF'!B16</f>
        <v>15.32</v>
      </c>
      <c r="G18" s="371">
        <f>'燃料参数Fuel EF'!C16</f>
        <v>99</v>
      </c>
      <c r="H18" s="231">
        <v>389310</v>
      </c>
      <c r="I18" s="230">
        <v>1E-3</v>
      </c>
      <c r="J18" s="230">
        <v>1E-4</v>
      </c>
      <c r="K18" s="429">
        <f t="shared" si="0"/>
        <v>1632421.4604984</v>
      </c>
      <c r="L18" s="430">
        <f t="shared" si="1"/>
        <v>29.353973999999997</v>
      </c>
      <c r="M18" s="430">
        <f t="shared" si="2"/>
        <v>2.9353973999999998</v>
      </c>
      <c r="N18" s="423">
        <f t="shared" si="3"/>
        <v>1634030.0582736002</v>
      </c>
      <c r="O18" s="422">
        <f t="shared" si="4"/>
        <v>1182098.2989816</v>
      </c>
      <c r="P18" s="422">
        <f t="shared" si="5"/>
        <v>21.256326000000005</v>
      </c>
      <c r="Q18" s="422">
        <f t="shared" si="6"/>
        <v>2.1256326000000003</v>
      </c>
      <c r="R18" s="422">
        <f t="shared" si="7"/>
        <v>1183263.1456464001</v>
      </c>
      <c r="S18" s="429">
        <f t="shared" si="8"/>
        <v>1337979.3933528</v>
      </c>
      <c r="T18" s="430">
        <f t="shared" si="9"/>
        <v>24.059357999999996</v>
      </c>
      <c r="U18" s="430">
        <f t="shared" si="10"/>
        <v>2.4059358</v>
      </c>
      <c r="V18" s="423">
        <f t="shared" si="11"/>
        <v>1339297.8461712</v>
      </c>
    </row>
    <row r="19" spans="1:22" ht="31.5" x14ac:dyDescent="0.15">
      <c r="A19" s="235" t="s">
        <v>338</v>
      </c>
      <c r="B19" s="229" t="s">
        <v>406</v>
      </c>
      <c r="C19" s="61"/>
      <c r="D19" s="61"/>
      <c r="E19" s="61"/>
      <c r="F19" s="421">
        <f>'燃料参数Fuel EF'!B17</f>
        <v>20</v>
      </c>
      <c r="G19" s="371">
        <f>'燃料参数Fuel EF'!C17</f>
        <v>98</v>
      </c>
      <c r="H19" s="231">
        <v>35168</v>
      </c>
      <c r="I19" s="230">
        <v>3.0000000000000001E-3</v>
      </c>
      <c r="J19" s="230">
        <v>5.9999999999999995E-4</v>
      </c>
      <c r="K19" s="429">
        <f t="shared" si="0"/>
        <v>0</v>
      </c>
      <c r="L19" s="430">
        <f t="shared" si="1"/>
        <v>0</v>
      </c>
      <c r="M19" s="430">
        <f t="shared" si="2"/>
        <v>0</v>
      </c>
      <c r="N19" s="423">
        <f t="shared" si="3"/>
        <v>0</v>
      </c>
      <c r="O19" s="422">
        <f t="shared" si="4"/>
        <v>0</v>
      </c>
      <c r="P19" s="422">
        <f t="shared" si="5"/>
        <v>0</v>
      </c>
      <c r="Q19" s="422">
        <f t="shared" si="6"/>
        <v>0</v>
      </c>
      <c r="R19" s="422">
        <f t="shared" si="7"/>
        <v>0</v>
      </c>
      <c r="S19" s="429">
        <f t="shared" si="8"/>
        <v>0</v>
      </c>
      <c r="T19" s="430">
        <f t="shared" si="9"/>
        <v>0</v>
      </c>
      <c r="U19" s="430">
        <f t="shared" si="10"/>
        <v>0</v>
      </c>
      <c r="V19" s="423">
        <f t="shared" si="11"/>
        <v>0</v>
      </c>
    </row>
    <row r="20" spans="1:22" ht="31.5" x14ac:dyDescent="0.15">
      <c r="A20" s="235" t="s">
        <v>339</v>
      </c>
      <c r="B20" s="229" t="s">
        <v>406</v>
      </c>
      <c r="C20" s="64"/>
      <c r="D20" s="64"/>
      <c r="E20" s="64"/>
      <c r="F20" s="230">
        <f>'燃料参数Fuel EF'!B18</f>
        <v>29.42</v>
      </c>
      <c r="G20" s="371">
        <f>'燃料参数Fuel EF'!C18</f>
        <v>93</v>
      </c>
      <c r="H20" s="231">
        <v>38099</v>
      </c>
      <c r="I20" s="230">
        <v>1E-3</v>
      </c>
      <c r="J20" s="230">
        <v>1.5E-3</v>
      </c>
      <c r="K20" s="429">
        <f t="shared" si="0"/>
        <v>0</v>
      </c>
      <c r="L20" s="430">
        <f t="shared" si="1"/>
        <v>0</v>
      </c>
      <c r="M20" s="430">
        <f t="shared" si="2"/>
        <v>0</v>
      </c>
      <c r="N20" s="423">
        <f t="shared" si="3"/>
        <v>0</v>
      </c>
      <c r="O20" s="422">
        <f t="shared" si="4"/>
        <v>0</v>
      </c>
      <c r="P20" s="422">
        <f t="shared" si="5"/>
        <v>0</v>
      </c>
      <c r="Q20" s="422">
        <f t="shared" si="6"/>
        <v>0</v>
      </c>
      <c r="R20" s="422">
        <f t="shared" si="7"/>
        <v>0</v>
      </c>
      <c r="S20" s="429">
        <f t="shared" si="8"/>
        <v>0</v>
      </c>
      <c r="T20" s="430">
        <f t="shared" si="9"/>
        <v>0</v>
      </c>
      <c r="U20" s="430">
        <f t="shared" si="10"/>
        <v>0</v>
      </c>
      <c r="V20" s="423">
        <f t="shared" si="11"/>
        <v>0</v>
      </c>
    </row>
    <row r="21" spans="1:22" ht="31.5" x14ac:dyDescent="0.15">
      <c r="A21" s="235" t="s">
        <v>247</v>
      </c>
      <c r="B21" s="236" t="s">
        <v>407</v>
      </c>
      <c r="C21" s="64">
        <v>0.19</v>
      </c>
      <c r="D21" s="64"/>
      <c r="E21" s="64">
        <v>23.78</v>
      </c>
      <c r="F21" s="167">
        <f>'燃料参数Fuel EF'!B19</f>
        <v>0</v>
      </c>
      <c r="G21" s="372">
        <f>'燃料参数Fuel EF'!C19</f>
        <v>0</v>
      </c>
      <c r="H21" s="167">
        <v>0</v>
      </c>
      <c r="K21" s="429">
        <f t="shared" ref="K21" si="12">C21*H21*F21*44/12/100</f>
        <v>0</v>
      </c>
      <c r="L21" s="430"/>
      <c r="M21" s="430"/>
      <c r="N21" s="423">
        <f t="shared" si="3"/>
        <v>0</v>
      </c>
      <c r="O21" s="422"/>
      <c r="P21" s="422">
        <f>I21*D21*H21/100</f>
        <v>0</v>
      </c>
      <c r="Q21" s="422">
        <f t="shared" si="6"/>
        <v>0</v>
      </c>
      <c r="R21" s="422">
        <f t="shared" ref="R21" si="13">O21+P21*25+Q21*298</f>
        <v>0</v>
      </c>
      <c r="S21" s="429">
        <f t="shared" ref="S21" si="14">E21*H21*F21*G21*44/12/100</f>
        <v>0</v>
      </c>
      <c r="T21" s="430">
        <f t="shared" si="9"/>
        <v>0</v>
      </c>
      <c r="U21" s="430">
        <f t="shared" si="10"/>
        <v>0</v>
      </c>
      <c r="V21" s="423">
        <f t="shared" si="11"/>
        <v>0</v>
      </c>
    </row>
    <row r="22" spans="1:22" x14ac:dyDescent="0.15">
      <c r="A22" s="82"/>
      <c r="B22" s="373"/>
      <c r="C22" s="373"/>
      <c r="D22" s="373"/>
      <c r="E22" s="373"/>
      <c r="F22" s="373"/>
      <c r="G22" s="373"/>
      <c r="H22" s="188"/>
      <c r="I22" s="26"/>
      <c r="J22" s="373" t="s">
        <v>312</v>
      </c>
      <c r="K22" s="431">
        <f>SUM(K5:K21)</f>
        <v>6761299.68809768</v>
      </c>
      <c r="L22" s="424">
        <f t="shared" ref="L22:U22" si="15">SUM(L5:L21)</f>
        <v>85.339986400000001</v>
      </c>
      <c r="M22" s="424">
        <f t="shared" si="15"/>
        <v>83.641036799999995</v>
      </c>
      <c r="N22" s="426">
        <f>SUM(N5:N21)</f>
        <v>6788358.21672408</v>
      </c>
      <c r="O22" s="424">
        <f t="shared" si="15"/>
        <v>7921521.0967364293</v>
      </c>
      <c r="P22" s="424">
        <f t="shared" si="15"/>
        <v>93.051716400000004</v>
      </c>
      <c r="Q22" s="424">
        <f t="shared" si="15"/>
        <v>108.64257492000002</v>
      </c>
      <c r="R22" s="425">
        <f>SUM(R5:R21)</f>
        <v>7956222.8769725887</v>
      </c>
      <c r="S22" s="431">
        <f t="shared" si="15"/>
        <v>8366500.9369532792</v>
      </c>
      <c r="T22" s="424">
        <f t="shared" si="15"/>
        <v>98.348491600000017</v>
      </c>
      <c r="U22" s="424">
        <f t="shared" si="15"/>
        <v>113.64002483999998</v>
      </c>
      <c r="V22" s="426">
        <f>SUM(V5:V21)</f>
        <v>8402824.3766455986</v>
      </c>
    </row>
    <row r="23" spans="1:22" x14ac:dyDescent="0.15">
      <c r="A23" s="1055" t="s">
        <v>142</v>
      </c>
      <c r="B23" s="1056"/>
      <c r="C23" s="1056"/>
      <c r="D23" s="1056"/>
      <c r="E23" s="1056"/>
      <c r="F23" s="1056"/>
      <c r="G23" s="23"/>
      <c r="H23" s="23"/>
      <c r="I23" s="32"/>
      <c r="J23" s="23"/>
      <c r="K23" s="23"/>
      <c r="L23" s="64"/>
      <c r="M23" s="23"/>
      <c r="N23" s="42"/>
      <c r="O23" s="42"/>
      <c r="P23" s="42"/>
    </row>
    <row r="24" spans="1:22" x14ac:dyDescent="0.15">
      <c r="A24" s="1052" t="s">
        <v>33</v>
      </c>
      <c r="B24" s="1024"/>
      <c r="C24" s="1024"/>
      <c r="D24" s="1024"/>
      <c r="E24" s="1024"/>
      <c r="F24" s="1024"/>
      <c r="G24" s="23"/>
      <c r="H24" s="23"/>
      <c r="I24" s="32"/>
      <c r="J24" s="23"/>
      <c r="K24" s="23"/>
      <c r="L24" s="64"/>
      <c r="M24" s="23"/>
      <c r="N24" s="42"/>
      <c r="O24" s="42"/>
      <c r="P24" s="42"/>
    </row>
    <row r="25" spans="1:22" x14ac:dyDescent="0.15">
      <c r="A25" s="1052" t="s">
        <v>34</v>
      </c>
      <c r="B25" s="1024"/>
      <c r="C25" s="1024"/>
      <c r="D25" s="1024"/>
      <c r="E25" s="1024"/>
      <c r="F25" s="1024"/>
      <c r="G25" s="23"/>
      <c r="H25" s="23"/>
      <c r="I25" s="32"/>
      <c r="J25" s="23"/>
      <c r="K25" s="23"/>
      <c r="L25" s="64"/>
      <c r="M25" s="23"/>
      <c r="N25" s="42"/>
      <c r="O25" s="42"/>
      <c r="P25" s="42"/>
    </row>
    <row r="26" spans="1:22" x14ac:dyDescent="0.15">
      <c r="A26" s="1053" t="s">
        <v>361</v>
      </c>
      <c r="B26" s="1054"/>
      <c r="C26" s="1054"/>
      <c r="D26" s="1054"/>
      <c r="E26" s="1054"/>
      <c r="G26" s="23"/>
      <c r="H26" s="23"/>
      <c r="I26" s="32"/>
      <c r="J26" s="23"/>
      <c r="K26" s="23"/>
      <c r="L26" s="64"/>
      <c r="M26" s="23"/>
      <c r="N26" s="42"/>
      <c r="O26" s="42"/>
      <c r="P26" s="42"/>
    </row>
    <row r="27" spans="1:22" x14ac:dyDescent="0.15">
      <c r="A27" s="1053" t="s">
        <v>341</v>
      </c>
      <c r="B27" s="1054"/>
      <c r="C27" s="1054"/>
      <c r="G27" s="23"/>
      <c r="H27" s="23"/>
      <c r="I27" s="32"/>
      <c r="J27" s="56"/>
      <c r="K27" s="23"/>
      <c r="L27" s="64"/>
      <c r="M27" s="23"/>
      <c r="N27" s="42"/>
      <c r="O27" s="42"/>
      <c r="P27" s="42"/>
    </row>
    <row r="29" spans="1:22" s="42" customFormat="1" ht="47.25" customHeight="1" x14ac:dyDescent="0.15">
      <c r="A29" s="1046" t="s">
        <v>141</v>
      </c>
      <c r="B29" s="1046"/>
      <c r="C29" s="1046"/>
      <c r="D29" s="1046"/>
      <c r="E29" s="1046"/>
      <c r="F29" s="1046"/>
      <c r="G29" s="1046"/>
      <c r="H29" s="1046"/>
      <c r="I29" s="1046"/>
      <c r="J29" s="1046"/>
      <c r="K29" s="1046"/>
      <c r="L29" s="1046"/>
      <c r="M29" s="1080"/>
      <c r="N29" s="1080"/>
    </row>
    <row r="30" spans="1:22" s="42" customFormat="1" ht="78.75" x14ac:dyDescent="0.15">
      <c r="A30" s="1020" t="s">
        <v>345</v>
      </c>
      <c r="B30" s="240" t="s">
        <v>356</v>
      </c>
      <c r="C30" s="240" t="s">
        <v>356</v>
      </c>
      <c r="D30" s="240" t="s">
        <v>360</v>
      </c>
      <c r="E30" s="240" t="s">
        <v>351</v>
      </c>
      <c r="F30" s="240" t="s">
        <v>353</v>
      </c>
      <c r="G30" s="240" t="s">
        <v>353</v>
      </c>
      <c r="H30" s="240" t="s">
        <v>350</v>
      </c>
      <c r="I30" s="240" t="s">
        <v>352</v>
      </c>
      <c r="J30" s="240" t="s">
        <v>354</v>
      </c>
      <c r="K30" s="240" t="s">
        <v>355</v>
      </c>
      <c r="L30" s="240" t="s">
        <v>363</v>
      </c>
      <c r="M30" s="240" t="s">
        <v>294</v>
      </c>
      <c r="N30" s="240" t="s">
        <v>362</v>
      </c>
      <c r="O30" s="241" t="s">
        <v>357</v>
      </c>
    </row>
    <row r="31" spans="1:22" s="42" customFormat="1" ht="31.5" x14ac:dyDescent="0.15">
      <c r="A31" s="1085"/>
      <c r="B31" s="126" t="s">
        <v>144</v>
      </c>
      <c r="C31" s="126" t="s">
        <v>349</v>
      </c>
      <c r="D31" s="68" t="s">
        <v>145</v>
      </c>
      <c r="E31" s="126" t="s">
        <v>349</v>
      </c>
      <c r="F31" s="68" t="s">
        <v>146</v>
      </c>
      <c r="G31" s="126" t="s">
        <v>349</v>
      </c>
      <c r="H31" s="68" t="s">
        <v>145</v>
      </c>
      <c r="I31" s="126" t="s">
        <v>349</v>
      </c>
      <c r="J31" s="68" t="s">
        <v>146</v>
      </c>
      <c r="K31" s="68" t="s">
        <v>145</v>
      </c>
      <c r="L31" s="68" t="s">
        <v>146</v>
      </c>
      <c r="M31" s="68" t="s">
        <v>145</v>
      </c>
      <c r="N31" s="126" t="s">
        <v>349</v>
      </c>
      <c r="O31" s="307" t="s">
        <v>349</v>
      </c>
    </row>
    <row r="32" spans="1:22" s="42" customFormat="1" x14ac:dyDescent="0.15">
      <c r="A32" s="201" t="s">
        <v>35</v>
      </c>
      <c r="B32" s="21">
        <v>85</v>
      </c>
      <c r="C32" s="22">
        <f>B32*10000</f>
        <v>850000</v>
      </c>
      <c r="D32" s="21">
        <v>8.2899999999999991</v>
      </c>
      <c r="E32" s="22">
        <f>C32*(100-D32)/100</f>
        <v>779535</v>
      </c>
      <c r="F32" s="21">
        <v>9</v>
      </c>
      <c r="G32" s="23">
        <f t="shared" ref="G32:G34" si="16">F32*10000</f>
        <v>90000</v>
      </c>
      <c r="H32" s="21">
        <v>0.6</v>
      </c>
      <c r="I32" s="23">
        <f t="shared" ref="I32:I34" si="17">(1-H32/100)*G32</f>
        <v>89460</v>
      </c>
      <c r="J32" s="189">
        <v>0.1</v>
      </c>
      <c r="K32" s="189">
        <v>4.22</v>
      </c>
      <c r="L32" s="23"/>
      <c r="M32" s="24"/>
      <c r="N32" s="24">
        <f>J32*(1-K32/100)*10000+L32*(1-M32/100)*10000</f>
        <v>957.80000000000007</v>
      </c>
      <c r="O32" s="25">
        <f>N32+I32+E32</f>
        <v>869952.8</v>
      </c>
    </row>
    <row r="33" spans="1:15" s="42" customFormat="1" x14ac:dyDescent="0.15">
      <c r="A33" s="201" t="s">
        <v>36</v>
      </c>
      <c r="B33" s="21">
        <v>101</v>
      </c>
      <c r="C33" s="22">
        <f>B33*10000</f>
        <v>1010000</v>
      </c>
      <c r="D33" s="23">
        <v>8.4700000000000006</v>
      </c>
      <c r="E33" s="22">
        <f>C33*(100-D33)/100</f>
        <v>924453</v>
      </c>
      <c r="F33" s="21">
        <v>12</v>
      </c>
      <c r="G33" s="23">
        <f t="shared" si="16"/>
        <v>120000</v>
      </c>
      <c r="H33" s="21">
        <v>0.6</v>
      </c>
      <c r="I33" s="23">
        <f t="shared" si="17"/>
        <v>119280</v>
      </c>
      <c r="J33" s="189">
        <v>0.13</v>
      </c>
      <c r="K33" s="159">
        <v>4.22</v>
      </c>
      <c r="L33" s="23"/>
      <c r="M33" s="24"/>
      <c r="N33" s="24">
        <f t="shared" ref="N33:N34" si="18">J33*(1-K33/100)*10000+L33*(1-M33/100)*10000</f>
        <v>1245.1400000000001</v>
      </c>
      <c r="O33" s="25">
        <f>N33+I33+E33</f>
        <v>1044978.14</v>
      </c>
    </row>
    <row r="34" spans="1:15" s="42" customFormat="1" x14ac:dyDescent="0.15">
      <c r="A34" s="291" t="s">
        <v>37</v>
      </c>
      <c r="B34" s="160">
        <v>107</v>
      </c>
      <c r="C34" s="161">
        <f>B34*10000</f>
        <v>1070000</v>
      </c>
      <c r="D34" s="160">
        <v>8.18</v>
      </c>
      <c r="E34" s="161">
        <f>C34*(100-D34)/100</f>
        <v>982474</v>
      </c>
      <c r="F34" s="160">
        <v>11</v>
      </c>
      <c r="G34" s="35">
        <f t="shared" si="16"/>
        <v>110000</v>
      </c>
      <c r="H34" s="160">
        <v>0.56999999999999995</v>
      </c>
      <c r="I34" s="35">
        <f t="shared" si="17"/>
        <v>109373</v>
      </c>
      <c r="J34" s="436">
        <v>0.14000000000000001</v>
      </c>
      <c r="K34" s="315">
        <v>4.22</v>
      </c>
      <c r="L34" s="35"/>
      <c r="M34" s="34"/>
      <c r="N34" s="34">
        <f t="shared" si="18"/>
        <v>1340.92</v>
      </c>
      <c r="O34" s="66">
        <f>N34+I34+E34</f>
        <v>1093187.92</v>
      </c>
    </row>
    <row r="35" spans="1:15" s="42" customFormat="1" x14ac:dyDescent="0.15">
      <c r="A35" s="42" t="s">
        <v>358</v>
      </c>
      <c r="L35" s="43"/>
      <c r="M35" s="43"/>
      <c r="N35" s="43"/>
    </row>
    <row r="36" spans="1:15" x14ac:dyDescent="0.15">
      <c r="A36" s="29" t="s">
        <v>359</v>
      </c>
      <c r="B36" s="42"/>
      <c r="C36" s="42"/>
      <c r="D36" s="42"/>
      <c r="E36" s="42"/>
      <c r="F36" s="42"/>
      <c r="G36" s="42"/>
      <c r="H36" s="42"/>
      <c r="I36" s="42"/>
      <c r="J36" s="42"/>
      <c r="K36" s="42"/>
      <c r="L36" s="43"/>
      <c r="M36" s="43"/>
      <c r="N36" s="43"/>
      <c r="O36" s="256"/>
    </row>
    <row r="37" spans="1:15" x14ac:dyDescent="0.15">
      <c r="A37" s="29" t="s">
        <v>377</v>
      </c>
      <c r="B37" s="42"/>
      <c r="C37" s="42"/>
      <c r="D37" s="42"/>
      <c r="E37" s="42"/>
      <c r="F37" s="42"/>
      <c r="G37" s="42"/>
      <c r="H37" s="42"/>
      <c r="I37" s="42"/>
      <c r="J37" s="42"/>
      <c r="K37" s="42"/>
      <c r="L37" s="43"/>
      <c r="M37" s="43"/>
      <c r="N37" s="22"/>
    </row>
    <row r="38" spans="1:15" x14ac:dyDescent="0.15">
      <c r="A38" s="1053" t="s">
        <v>361</v>
      </c>
      <c r="B38" s="1054"/>
      <c r="C38" s="1054"/>
      <c r="D38" s="1054"/>
      <c r="E38" s="1054"/>
      <c r="G38" s="60"/>
      <c r="H38" s="377"/>
      <c r="I38" s="374"/>
    </row>
    <row r="41" spans="1:15" ht="32.25" customHeight="1" x14ac:dyDescent="0.15">
      <c r="A41" s="1046" t="s">
        <v>161</v>
      </c>
      <c r="B41" s="1042"/>
      <c r="C41" s="1042"/>
      <c r="D41" s="1042"/>
      <c r="E41" s="1042"/>
      <c r="F41" s="1042"/>
      <c r="G41" s="1042"/>
      <c r="H41" s="1042"/>
      <c r="I41" s="1042"/>
      <c r="J41" s="1042"/>
      <c r="K41" s="1042"/>
      <c r="L41" s="1042"/>
      <c r="N41" s="497"/>
    </row>
    <row r="42" spans="1:15" ht="50.25" x14ac:dyDescent="0.15">
      <c r="A42" s="71"/>
      <c r="B42" s="247" t="s">
        <v>349</v>
      </c>
      <c r="C42" s="79"/>
      <c r="D42" s="224" t="s">
        <v>106</v>
      </c>
      <c r="E42" s="224" t="s">
        <v>107</v>
      </c>
      <c r="F42" s="224" t="s">
        <v>108</v>
      </c>
      <c r="G42" s="224" t="s">
        <v>109</v>
      </c>
      <c r="H42" s="248"/>
      <c r="I42" s="224" t="s">
        <v>113</v>
      </c>
      <c r="J42" s="224" t="s">
        <v>110</v>
      </c>
      <c r="K42" s="224" t="s">
        <v>111</v>
      </c>
      <c r="L42" s="226" t="s">
        <v>112</v>
      </c>
    </row>
    <row r="43" spans="1:15" ht="106.5" customHeight="1" x14ac:dyDescent="0.15">
      <c r="A43" s="218" t="s">
        <v>364</v>
      </c>
      <c r="B43" s="24">
        <f>O32</f>
        <v>869952.8</v>
      </c>
      <c r="C43" s="219" t="s">
        <v>365</v>
      </c>
      <c r="D43" s="263">
        <f>K22</f>
        <v>6761299.68809768</v>
      </c>
      <c r="E43" s="263">
        <f t="shared" ref="E43:G43" si="19">L22</f>
        <v>85.339986400000001</v>
      </c>
      <c r="F43" s="263">
        <f t="shared" si="19"/>
        <v>83.641036799999995</v>
      </c>
      <c r="G43" s="263">
        <f t="shared" si="19"/>
        <v>6788358.21672408</v>
      </c>
      <c r="H43" s="453" t="s">
        <v>471</v>
      </c>
      <c r="I43" s="30">
        <f>D43/B43</f>
        <v>7.7720304918814902</v>
      </c>
      <c r="J43" s="30">
        <f>E43/B43</f>
        <v>9.8097260449072634E-5</v>
      </c>
      <c r="K43" s="30">
        <f>F43/B43</f>
        <v>9.6144338865280962E-5</v>
      </c>
      <c r="L43" s="31">
        <f>G43/B43</f>
        <v>7.8031339363745706</v>
      </c>
    </row>
    <row r="44" spans="1:15" ht="152.25" customHeight="1" x14ac:dyDescent="0.15">
      <c r="A44" s="218" t="s">
        <v>453</v>
      </c>
      <c r="B44" s="417">
        <v>0</v>
      </c>
      <c r="C44" s="23"/>
      <c r="D44" s="23"/>
      <c r="E44" s="23"/>
      <c r="F44" s="32"/>
      <c r="G44" s="33"/>
      <c r="H44" s="453" t="s">
        <v>463</v>
      </c>
      <c r="I44" s="30">
        <f>I43</f>
        <v>7.7720304918814902</v>
      </c>
      <c r="J44" s="30">
        <f>J43</f>
        <v>9.8097260449072634E-5</v>
      </c>
      <c r="K44" s="30">
        <f>K43</f>
        <v>9.6144338865280962E-5</v>
      </c>
      <c r="L44" s="31">
        <f>L43</f>
        <v>7.8031339363745706</v>
      </c>
    </row>
    <row r="45" spans="1:15" x14ac:dyDescent="0.15">
      <c r="A45" s="257"/>
      <c r="B45" s="187"/>
      <c r="C45" s="400"/>
      <c r="D45" s="34"/>
      <c r="E45" s="35"/>
      <c r="F45" s="36"/>
      <c r="G45" s="37"/>
      <c r="H45" s="1049"/>
      <c r="I45" s="1047"/>
      <c r="J45" s="1047"/>
      <c r="K45" s="1047"/>
      <c r="L45" s="205"/>
    </row>
    <row r="47" spans="1:15" ht="39" customHeight="1" x14ac:dyDescent="0.15">
      <c r="A47" s="1057" t="s">
        <v>163</v>
      </c>
      <c r="B47" s="1058"/>
      <c r="C47" s="1058"/>
      <c r="D47" s="1058"/>
      <c r="E47" s="1058"/>
      <c r="F47" s="1058"/>
      <c r="G47" s="1058"/>
      <c r="H47" s="1058"/>
      <c r="I47" s="1058"/>
      <c r="J47" s="1058"/>
      <c r="K47" s="1058"/>
      <c r="L47" s="1058"/>
    </row>
    <row r="48" spans="1:15" ht="50.25" x14ac:dyDescent="0.15">
      <c r="A48" s="71"/>
      <c r="B48" s="247" t="s">
        <v>349</v>
      </c>
      <c r="C48" s="79"/>
      <c r="D48" s="224" t="s">
        <v>106</v>
      </c>
      <c r="E48" s="224" t="s">
        <v>107</v>
      </c>
      <c r="F48" s="224" t="s">
        <v>108</v>
      </c>
      <c r="G48" s="224" t="s">
        <v>109</v>
      </c>
      <c r="H48" s="248"/>
      <c r="I48" s="224" t="s">
        <v>113</v>
      </c>
      <c r="J48" s="224" t="s">
        <v>110</v>
      </c>
      <c r="K48" s="224" t="s">
        <v>111</v>
      </c>
      <c r="L48" s="226" t="s">
        <v>112</v>
      </c>
    </row>
    <row r="49" spans="1:12" ht="99" customHeight="1" x14ac:dyDescent="0.15">
      <c r="A49" s="218" t="s">
        <v>364</v>
      </c>
      <c r="B49" s="24">
        <f>O33</f>
        <v>1044978.14</v>
      </c>
      <c r="C49" s="219" t="s">
        <v>365</v>
      </c>
      <c r="D49" s="263">
        <f>O22</f>
        <v>7921521.0967364293</v>
      </c>
      <c r="E49" s="263">
        <f t="shared" ref="E49:G49" si="20">P22</f>
        <v>93.051716400000004</v>
      </c>
      <c r="F49" s="263">
        <f t="shared" si="20"/>
        <v>108.64257492000002</v>
      </c>
      <c r="G49" s="263">
        <f t="shared" si="20"/>
        <v>7956222.8769725887</v>
      </c>
      <c r="H49" s="453" t="s">
        <v>471</v>
      </c>
      <c r="I49" s="30">
        <f>D49/B49</f>
        <v>7.5805615385757532</v>
      </c>
      <c r="J49" s="30">
        <f>E49/B49</f>
        <v>8.9046567423888882E-5</v>
      </c>
      <c r="K49" s="30">
        <f>F49/B49</f>
        <v>1.0396636136331045E-4</v>
      </c>
      <c r="L49" s="31">
        <f>G49/B49</f>
        <v>7.6137696784476168</v>
      </c>
    </row>
    <row r="50" spans="1:12" ht="143.1" customHeight="1" x14ac:dyDescent="0.15">
      <c r="A50" s="218" t="s">
        <v>453</v>
      </c>
      <c r="B50" s="23">
        <v>0</v>
      </c>
      <c r="C50" s="23"/>
      <c r="D50" s="23"/>
      <c r="E50" s="23"/>
      <c r="F50" s="32"/>
      <c r="G50" s="33"/>
      <c r="H50" s="453" t="s">
        <v>463</v>
      </c>
      <c r="I50" s="30">
        <f>I49</f>
        <v>7.5805615385757532</v>
      </c>
      <c r="J50" s="30">
        <f>J49</f>
        <v>8.9046567423888882E-5</v>
      </c>
      <c r="K50" s="30">
        <f>K49</f>
        <v>1.0396636136331045E-4</v>
      </c>
      <c r="L50" s="31">
        <f>L49</f>
        <v>7.6137696784476168</v>
      </c>
    </row>
    <row r="51" spans="1:12" x14ac:dyDescent="0.15">
      <c r="A51" s="257"/>
      <c r="B51" s="187"/>
      <c r="C51" s="400"/>
      <c r="D51" s="34"/>
      <c r="E51" s="35"/>
      <c r="F51" s="36"/>
      <c r="G51" s="37"/>
      <c r="H51" s="1049"/>
      <c r="I51" s="1047"/>
      <c r="J51" s="1047"/>
      <c r="K51" s="1047"/>
      <c r="L51" s="205"/>
    </row>
    <row r="53" spans="1:12" ht="31.5" customHeight="1" x14ac:dyDescent="0.15">
      <c r="A53" s="1057" t="s">
        <v>165</v>
      </c>
      <c r="B53" s="1058"/>
      <c r="C53" s="1058"/>
      <c r="D53" s="1058"/>
      <c r="E53" s="1058"/>
      <c r="F53" s="1058"/>
      <c r="G53" s="1058"/>
      <c r="H53" s="1058"/>
      <c r="I53" s="1058"/>
      <c r="J53" s="1058"/>
      <c r="K53" s="1058"/>
      <c r="L53" s="1058"/>
    </row>
    <row r="54" spans="1:12" ht="50.25" x14ac:dyDescent="0.15">
      <c r="A54" s="71"/>
      <c r="B54" s="247" t="s">
        <v>349</v>
      </c>
      <c r="C54" s="79"/>
      <c r="D54" s="224" t="s">
        <v>106</v>
      </c>
      <c r="E54" s="224" t="s">
        <v>107</v>
      </c>
      <c r="F54" s="224" t="s">
        <v>108</v>
      </c>
      <c r="G54" s="224" t="s">
        <v>109</v>
      </c>
      <c r="H54" s="248"/>
      <c r="I54" s="224" t="s">
        <v>113</v>
      </c>
      <c r="J54" s="224" t="s">
        <v>110</v>
      </c>
      <c r="K54" s="224" t="s">
        <v>111</v>
      </c>
      <c r="L54" s="226" t="s">
        <v>112</v>
      </c>
    </row>
    <row r="55" spans="1:12" ht="94.5" customHeight="1" x14ac:dyDescent="0.15">
      <c r="A55" s="218" t="s">
        <v>364</v>
      </c>
      <c r="B55" s="24">
        <f>O34</f>
        <v>1093187.92</v>
      </c>
      <c r="C55" s="219" t="s">
        <v>365</v>
      </c>
      <c r="D55" s="263">
        <f>S22</f>
        <v>8366500.9369532792</v>
      </c>
      <c r="E55" s="263">
        <f t="shared" ref="E55:G55" si="21">T22</f>
        <v>98.348491600000017</v>
      </c>
      <c r="F55" s="263">
        <f t="shared" si="21"/>
        <v>113.64002483999998</v>
      </c>
      <c r="G55" s="263">
        <f t="shared" si="21"/>
        <v>8402824.3766455986</v>
      </c>
      <c r="H55" s="453" t="s">
        <v>471</v>
      </c>
      <c r="I55" s="30">
        <f>D55/B55</f>
        <v>7.6533053319444653</v>
      </c>
      <c r="J55" s="30">
        <f>E55/B55</f>
        <v>8.996485398411649E-5</v>
      </c>
      <c r="K55" s="30">
        <f>F55/B55</f>
        <v>1.0395287284184405E-4</v>
      </c>
      <c r="L55" s="31">
        <f>G55/B55</f>
        <v>7.6865324094009377</v>
      </c>
    </row>
    <row r="56" spans="1:12" ht="143.25" customHeight="1" x14ac:dyDescent="0.15">
      <c r="A56" s="218" t="s">
        <v>453</v>
      </c>
      <c r="B56" s="23">
        <v>0</v>
      </c>
      <c r="C56" s="23"/>
      <c r="D56" s="23"/>
      <c r="E56" s="23"/>
      <c r="F56" s="32"/>
      <c r="G56" s="33"/>
      <c r="H56" s="453" t="s">
        <v>463</v>
      </c>
      <c r="I56" s="30">
        <f>I55</f>
        <v>7.6533053319444653</v>
      </c>
      <c r="J56" s="30">
        <f>J55</f>
        <v>8.996485398411649E-5</v>
      </c>
      <c r="K56" s="30">
        <f>K55</f>
        <v>1.0395287284184405E-4</v>
      </c>
      <c r="L56" s="31">
        <f>L55</f>
        <v>7.6865324094009377</v>
      </c>
    </row>
    <row r="57" spans="1:12" x14ac:dyDescent="0.15">
      <c r="A57" s="257"/>
      <c r="B57" s="187"/>
      <c r="C57" s="400"/>
      <c r="D57" s="65"/>
      <c r="E57" s="35"/>
      <c r="F57" s="36"/>
      <c r="G57" s="37"/>
      <c r="H57" s="1049"/>
      <c r="I57" s="1047"/>
      <c r="J57" s="1047"/>
      <c r="K57" s="1047"/>
      <c r="L57" s="205"/>
    </row>
    <row r="62" spans="1:12" ht="16.5" thickBot="1" x14ac:dyDescent="0.2">
      <c r="A62" s="1084" t="s">
        <v>15</v>
      </c>
      <c r="B62" s="1017"/>
      <c r="C62" s="1017"/>
      <c r="D62" s="1017"/>
      <c r="E62" s="1017"/>
    </row>
    <row r="63" spans="1:12" ht="50.1" customHeight="1" x14ac:dyDescent="0.15">
      <c r="A63" s="387" t="s">
        <v>51</v>
      </c>
      <c r="B63" s="388" t="s">
        <v>428</v>
      </c>
      <c r="C63" s="388" t="s">
        <v>429</v>
      </c>
      <c r="D63" s="388" t="s">
        <v>430</v>
      </c>
      <c r="E63" s="389" t="s">
        <v>431</v>
      </c>
    </row>
    <row r="64" spans="1:12" ht="24.95" customHeight="1" x14ac:dyDescent="0.15">
      <c r="A64" s="390"/>
      <c r="B64" s="236" t="s">
        <v>425</v>
      </c>
      <c r="C64" s="236" t="s">
        <v>426</v>
      </c>
      <c r="D64" s="236" t="s">
        <v>433</v>
      </c>
      <c r="E64" s="441" t="s">
        <v>427</v>
      </c>
    </row>
    <row r="65" spans="1:5" ht="15.95" customHeight="1" x14ac:dyDescent="0.15">
      <c r="A65" s="390">
        <v>2006</v>
      </c>
      <c r="B65" s="442">
        <f>I44</f>
        <v>7.7720304918814902</v>
      </c>
      <c r="C65" s="442">
        <f>J44*1000000</f>
        <v>98.097260449072635</v>
      </c>
      <c r="D65" s="442">
        <f>K44*1000000</f>
        <v>96.144338865280957</v>
      </c>
      <c r="E65" s="444">
        <f t="shared" ref="E65" si="22">L44</f>
        <v>7.8031339363745706</v>
      </c>
    </row>
    <row r="66" spans="1:5" ht="15.95" customHeight="1" x14ac:dyDescent="0.15">
      <c r="A66" s="390">
        <v>2007</v>
      </c>
      <c r="B66" s="442">
        <f>I50</f>
        <v>7.5805615385757532</v>
      </c>
      <c r="C66" s="442">
        <f>J50*1000000</f>
        <v>89.046567423888888</v>
      </c>
      <c r="D66" s="442">
        <f>K50*1000000</f>
        <v>103.96636136331045</v>
      </c>
      <c r="E66" s="444">
        <f t="shared" ref="E66" si="23">L50</f>
        <v>7.6137696784476168</v>
      </c>
    </row>
    <row r="67" spans="1:5" ht="15.95" customHeight="1" thickBot="1" x14ac:dyDescent="0.2">
      <c r="A67" s="391">
        <v>2008</v>
      </c>
      <c r="B67" s="443">
        <f>I56</f>
        <v>7.6533053319444653</v>
      </c>
      <c r="C67" s="443">
        <f>J56*1000000</f>
        <v>89.964853984116488</v>
      </c>
      <c r="D67" s="443">
        <f>K56*1000000</f>
        <v>103.95287284184404</v>
      </c>
      <c r="E67" s="445">
        <f t="shared" ref="E67" si="24">L56</f>
        <v>7.6865324094009377</v>
      </c>
    </row>
  </sheetData>
  <mergeCells count="17">
    <mergeCell ref="A29:N29"/>
    <mergeCell ref="A1:P1"/>
    <mergeCell ref="A23:F23"/>
    <mergeCell ref="A26:E26"/>
    <mergeCell ref="A27:C27"/>
    <mergeCell ref="A24:F24"/>
    <mergeCell ref="A25:F25"/>
    <mergeCell ref="C2:E2"/>
    <mergeCell ref="A62:E62"/>
    <mergeCell ref="H57:K57"/>
    <mergeCell ref="A30:A31"/>
    <mergeCell ref="A38:E38"/>
    <mergeCell ref="A41:L41"/>
    <mergeCell ref="A47:L47"/>
    <mergeCell ref="A53:L53"/>
    <mergeCell ref="H45:K45"/>
    <mergeCell ref="H51:K51"/>
  </mergeCells>
  <phoneticPr fontId="27" type="noConversion"/>
  <pageMargins left="0.7" right="0.7" top="0.75" bottom="0.75" header="0.3" footer="0.3"/>
  <pageSetup paperSize="0" orientation="portrait" horizontalDpi="4294967292" verticalDpi="4294967292"/>
  <ignoredErrors>
    <ignoredError sqref="C65:C67" formula="1"/>
  </ignoredError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enableFormatConditionsCalculation="0"/>
  <dimension ref="C5:AH25"/>
  <sheetViews>
    <sheetView workbookViewId="0">
      <selection activeCell="J12" sqref="J12"/>
    </sheetView>
  </sheetViews>
  <sheetFormatPr defaultColWidth="8.875" defaultRowHeight="13.5" x14ac:dyDescent="0.15"/>
  <cols>
    <col min="4" max="4" width="10.25" bestFit="1" customWidth="1"/>
    <col min="6" max="6" width="9.25" bestFit="1" customWidth="1"/>
    <col min="9" max="9" width="9.125" bestFit="1" customWidth="1"/>
    <col min="11" max="11" width="9.125" bestFit="1" customWidth="1"/>
    <col min="13" max="14" width="9.125" bestFit="1" customWidth="1"/>
    <col min="16" max="18" width="9.125" bestFit="1" customWidth="1"/>
    <col min="20" max="20" width="9.125" bestFit="1" customWidth="1"/>
  </cols>
  <sheetData>
    <row r="5" spans="3:34" ht="81.75" thickBot="1" x14ac:dyDescent="0.2">
      <c r="D5" s="106" t="s">
        <v>324</v>
      </c>
      <c r="E5" s="104" t="s">
        <v>325</v>
      </c>
      <c r="F5" s="104" t="s">
        <v>326</v>
      </c>
      <c r="G5" s="104" t="s">
        <v>327</v>
      </c>
      <c r="H5" s="104" t="s">
        <v>328</v>
      </c>
      <c r="I5" s="104" t="s">
        <v>329</v>
      </c>
      <c r="J5" s="104" t="s">
        <v>330</v>
      </c>
      <c r="K5" s="104" t="s">
        <v>331</v>
      </c>
      <c r="L5" s="104" t="s">
        <v>332</v>
      </c>
      <c r="M5" s="104" t="s">
        <v>333</v>
      </c>
      <c r="N5" s="104" t="s">
        <v>334</v>
      </c>
      <c r="O5" s="104" t="s">
        <v>335</v>
      </c>
      <c r="P5" s="104" t="s">
        <v>336</v>
      </c>
      <c r="Q5" s="104" t="s">
        <v>337</v>
      </c>
      <c r="R5" s="104" t="s">
        <v>338</v>
      </c>
      <c r="S5" s="104" t="s">
        <v>339</v>
      </c>
      <c r="T5" s="104" t="s">
        <v>340</v>
      </c>
    </row>
    <row r="6" spans="3:34" x14ac:dyDescent="0.15">
      <c r="D6" s="111" t="s">
        <v>233</v>
      </c>
      <c r="E6" s="111" t="s">
        <v>234</v>
      </c>
      <c r="F6" s="111" t="s">
        <v>235</v>
      </c>
      <c r="G6" s="112" t="s">
        <v>236</v>
      </c>
      <c r="H6" s="113" t="s">
        <v>237</v>
      </c>
      <c r="I6" s="114" t="s">
        <v>238</v>
      </c>
      <c r="J6" s="114" t="s">
        <v>239</v>
      </c>
      <c r="K6" s="114" t="s">
        <v>240</v>
      </c>
      <c r="L6" s="114" t="s">
        <v>241</v>
      </c>
      <c r="M6" s="114" t="s">
        <v>242</v>
      </c>
      <c r="N6" s="115" t="s">
        <v>243</v>
      </c>
      <c r="O6" s="113" t="s">
        <v>168</v>
      </c>
      <c r="P6" s="115" t="s">
        <v>169</v>
      </c>
      <c r="Q6" s="113" t="s">
        <v>170</v>
      </c>
      <c r="R6" s="114" t="s">
        <v>171</v>
      </c>
      <c r="S6" s="114" t="s">
        <v>172</v>
      </c>
      <c r="T6" s="114" t="s">
        <v>173</v>
      </c>
      <c r="U6" s="114" t="s">
        <v>174</v>
      </c>
      <c r="V6" s="114" t="s">
        <v>175</v>
      </c>
      <c r="W6" s="113" t="s">
        <v>176</v>
      </c>
      <c r="X6" s="114" t="s">
        <v>177</v>
      </c>
      <c r="Y6" s="114" t="s">
        <v>178</v>
      </c>
      <c r="Z6" s="113" t="s">
        <v>179</v>
      </c>
      <c r="AA6" s="115" t="s">
        <v>180</v>
      </c>
      <c r="AB6" s="113" t="s">
        <v>181</v>
      </c>
      <c r="AC6" s="114" t="s">
        <v>182</v>
      </c>
      <c r="AD6" s="114" t="s">
        <v>183</v>
      </c>
      <c r="AE6" s="114" t="s">
        <v>184</v>
      </c>
      <c r="AF6" s="114" t="s">
        <v>185</v>
      </c>
      <c r="AG6" s="114" t="s">
        <v>186</v>
      </c>
      <c r="AH6" s="114" t="s">
        <v>187</v>
      </c>
    </row>
    <row r="7" spans="3:34" x14ac:dyDescent="0.15">
      <c r="C7" t="s">
        <v>188</v>
      </c>
      <c r="D7" s="110">
        <v>-3421.2</v>
      </c>
      <c r="E7" s="110"/>
      <c r="F7" s="110"/>
      <c r="G7" s="110"/>
      <c r="H7" s="110"/>
      <c r="I7" s="110">
        <v>-0.67</v>
      </c>
      <c r="K7" s="110"/>
      <c r="L7" s="110"/>
      <c r="M7" s="110">
        <v>-0.9</v>
      </c>
      <c r="N7" s="110">
        <v>-17.53</v>
      </c>
      <c r="O7" s="110"/>
      <c r="P7" s="110">
        <v>-0.76</v>
      </c>
      <c r="Q7" s="110">
        <v>-7.47</v>
      </c>
      <c r="R7" s="110">
        <v>-0.05</v>
      </c>
      <c r="T7" s="110">
        <v>-15.59</v>
      </c>
      <c r="U7" s="110"/>
      <c r="V7" s="110"/>
      <c r="W7" s="110"/>
      <c r="X7" s="110"/>
      <c r="Y7" s="110"/>
      <c r="Z7" s="110">
        <v>-23.49</v>
      </c>
      <c r="AA7" s="110"/>
      <c r="AE7" s="110"/>
      <c r="AF7" s="110">
        <v>-11.84</v>
      </c>
      <c r="AG7" s="110">
        <v>940.82</v>
      </c>
    </row>
    <row r="8" spans="3:34" x14ac:dyDescent="0.15">
      <c r="C8" t="s">
        <v>189</v>
      </c>
      <c r="D8" s="110">
        <v>-12612.92</v>
      </c>
      <c r="E8" s="110"/>
      <c r="F8" s="110">
        <v>-230.14</v>
      </c>
      <c r="G8" s="110"/>
      <c r="H8" s="110"/>
      <c r="I8" s="110">
        <v>-10.8</v>
      </c>
      <c r="K8" s="110"/>
      <c r="L8" s="110"/>
      <c r="M8" s="110">
        <v>-1.98</v>
      </c>
      <c r="N8" s="110">
        <v>-0.06</v>
      </c>
      <c r="O8" s="110"/>
      <c r="P8" s="110">
        <v>-0.16</v>
      </c>
      <c r="Q8" s="110">
        <v>-24.39</v>
      </c>
      <c r="R8" s="110">
        <v>-1.22</v>
      </c>
      <c r="T8" s="110">
        <v>-112.68</v>
      </c>
      <c r="U8" s="110"/>
      <c r="V8" s="110"/>
      <c r="W8" s="110"/>
      <c r="X8" s="110"/>
      <c r="Y8" s="110"/>
      <c r="Z8" s="110"/>
      <c r="AA8" s="110"/>
      <c r="AE8" s="110"/>
      <c r="AF8" s="110">
        <v>-1057.3</v>
      </c>
      <c r="AG8" s="110">
        <v>3304.84</v>
      </c>
    </row>
    <row r="9" spans="3:34" x14ac:dyDescent="0.15">
      <c r="C9" t="s">
        <v>190</v>
      </c>
      <c r="D9" s="110">
        <v>-8254.0842069999999</v>
      </c>
      <c r="E9" s="110"/>
      <c r="F9" s="110">
        <v>-2.2536</v>
      </c>
      <c r="G9" s="110"/>
      <c r="H9" s="110"/>
      <c r="I9" s="110">
        <v>-0.26</v>
      </c>
      <c r="K9" s="110">
        <v>-3.2252619999999999</v>
      </c>
      <c r="L9" s="110"/>
      <c r="M9" s="110">
        <v>-1.04</v>
      </c>
      <c r="N9" s="110">
        <v>-5.14</v>
      </c>
      <c r="O9" s="110"/>
      <c r="P9" s="110"/>
      <c r="Q9" s="110">
        <v>-17.532854</v>
      </c>
      <c r="R9" s="110"/>
      <c r="T9" s="110">
        <v>-49.33</v>
      </c>
      <c r="U9" s="110"/>
      <c r="V9" s="110"/>
      <c r="W9" s="110"/>
      <c r="X9" s="110"/>
      <c r="Y9" s="110"/>
      <c r="Z9" s="110">
        <v>-37.5</v>
      </c>
      <c r="AA9" s="110"/>
      <c r="AE9" s="110">
        <v>-2.7557499999999999</v>
      </c>
      <c r="AF9" s="110">
        <v>-3237.19</v>
      </c>
      <c r="AG9" s="110">
        <v>2082.4787000000001</v>
      </c>
    </row>
    <row r="10" spans="3:34" x14ac:dyDescent="0.15">
      <c r="C10" t="s">
        <v>191</v>
      </c>
      <c r="D10">
        <v>-5230.09</v>
      </c>
      <c r="F10">
        <v>-1301.82</v>
      </c>
      <c r="I10">
        <v>-5.28</v>
      </c>
      <c r="P10">
        <v>-1.18</v>
      </c>
      <c r="T10">
        <v>-28.77</v>
      </c>
      <c r="AF10">
        <v>-2395.75</v>
      </c>
      <c r="AG10">
        <v>1426.27</v>
      </c>
    </row>
    <row r="11" spans="3:34" x14ac:dyDescent="0.15">
      <c r="C11" t="s">
        <v>192</v>
      </c>
      <c r="D11">
        <v>-3371.11</v>
      </c>
      <c r="I11">
        <v>-0.19</v>
      </c>
      <c r="M11">
        <v>-3.19</v>
      </c>
      <c r="N11">
        <v>-0.73</v>
      </c>
      <c r="P11">
        <v>-42.17</v>
      </c>
      <c r="Q11">
        <v>-19.09</v>
      </c>
      <c r="T11">
        <v>-1.1000000000000001</v>
      </c>
      <c r="AF11">
        <v>-626.08000000000004</v>
      </c>
      <c r="AG11">
        <v>890.61</v>
      </c>
    </row>
    <row r="14" spans="3:34" x14ac:dyDescent="0.15">
      <c r="D14" s="116">
        <f>-D7</f>
        <v>3421.2</v>
      </c>
      <c r="E14" s="116"/>
      <c r="F14" s="116"/>
      <c r="G14" s="116"/>
      <c r="H14" s="116"/>
      <c r="I14" s="116">
        <f t="shared" ref="F14:T18" si="0">-I7</f>
        <v>0.67</v>
      </c>
      <c r="J14" s="116"/>
      <c r="K14" s="116"/>
      <c r="L14" s="116"/>
      <c r="M14" s="116">
        <f t="shared" si="0"/>
        <v>0.9</v>
      </c>
      <c r="N14" s="116">
        <f t="shared" si="0"/>
        <v>17.53</v>
      </c>
      <c r="O14" s="116"/>
      <c r="P14" s="116">
        <f t="shared" si="0"/>
        <v>0.76</v>
      </c>
      <c r="Q14" s="116">
        <f t="shared" si="0"/>
        <v>7.47</v>
      </c>
      <c r="R14" s="116">
        <f t="shared" si="0"/>
        <v>0.05</v>
      </c>
      <c r="S14" s="116"/>
      <c r="T14" s="116">
        <f t="shared" si="0"/>
        <v>15.59</v>
      </c>
    </row>
    <row r="15" spans="3:34" x14ac:dyDescent="0.15">
      <c r="D15" s="116">
        <f t="shared" ref="D15:R18" si="1">-D8</f>
        <v>12612.92</v>
      </c>
      <c r="E15" s="116"/>
      <c r="F15" s="116">
        <f t="shared" si="1"/>
        <v>230.14</v>
      </c>
      <c r="G15" s="116"/>
      <c r="H15" s="116"/>
      <c r="I15" s="116">
        <f t="shared" si="1"/>
        <v>10.8</v>
      </c>
      <c r="J15" s="116"/>
      <c r="K15" s="116"/>
      <c r="L15" s="116"/>
      <c r="M15" s="116">
        <f t="shared" si="1"/>
        <v>1.98</v>
      </c>
      <c r="N15" s="116">
        <f t="shared" si="1"/>
        <v>0.06</v>
      </c>
      <c r="O15" s="116"/>
      <c r="P15" s="116">
        <f t="shared" si="1"/>
        <v>0.16</v>
      </c>
      <c r="Q15" s="116">
        <f t="shared" si="1"/>
        <v>24.39</v>
      </c>
      <c r="R15" s="116">
        <f t="shared" si="1"/>
        <v>1.22</v>
      </c>
      <c r="S15" s="116"/>
      <c r="T15" s="116">
        <f t="shared" si="0"/>
        <v>112.68</v>
      </c>
    </row>
    <row r="16" spans="3:34" x14ac:dyDescent="0.15">
      <c r="D16" s="116">
        <f t="shared" si="1"/>
        <v>8254.0842069999999</v>
      </c>
      <c r="E16" s="116"/>
      <c r="F16" s="116">
        <f t="shared" si="0"/>
        <v>2.2536</v>
      </c>
      <c r="G16" s="116"/>
      <c r="H16" s="116"/>
      <c r="I16" s="116">
        <f t="shared" si="0"/>
        <v>0.26</v>
      </c>
      <c r="J16" s="116"/>
      <c r="K16" s="116">
        <f t="shared" si="0"/>
        <v>3.2252619999999999</v>
      </c>
      <c r="L16" s="116"/>
      <c r="M16" s="116">
        <f t="shared" si="0"/>
        <v>1.04</v>
      </c>
      <c r="N16" s="116">
        <f t="shared" si="0"/>
        <v>5.14</v>
      </c>
      <c r="O16" s="116"/>
      <c r="P16" s="116"/>
      <c r="Q16" s="116">
        <f t="shared" si="0"/>
        <v>17.532854</v>
      </c>
      <c r="R16" s="116"/>
      <c r="S16" s="116"/>
      <c r="T16" s="116">
        <f t="shared" si="0"/>
        <v>49.33</v>
      </c>
    </row>
    <row r="17" spans="4:20" x14ac:dyDescent="0.15">
      <c r="D17" s="116">
        <f t="shared" si="1"/>
        <v>5230.09</v>
      </c>
      <c r="E17" s="116"/>
      <c r="F17" s="116">
        <f t="shared" si="0"/>
        <v>1301.82</v>
      </c>
      <c r="G17" s="116"/>
      <c r="H17" s="116"/>
      <c r="I17" s="116">
        <f t="shared" si="0"/>
        <v>5.28</v>
      </c>
      <c r="J17" s="116"/>
      <c r="K17" s="116"/>
      <c r="L17" s="116"/>
      <c r="M17" s="116"/>
      <c r="N17" s="116"/>
      <c r="O17" s="116"/>
      <c r="P17" s="116">
        <f t="shared" si="0"/>
        <v>1.18</v>
      </c>
      <c r="Q17" s="116"/>
      <c r="R17" s="116"/>
      <c r="S17" s="116"/>
      <c r="T17" s="116">
        <f t="shared" si="0"/>
        <v>28.77</v>
      </c>
    </row>
    <row r="18" spans="4:20" x14ac:dyDescent="0.15">
      <c r="D18" s="116">
        <f t="shared" si="1"/>
        <v>3371.11</v>
      </c>
      <c r="E18" s="116"/>
      <c r="F18" s="116"/>
      <c r="G18" s="116"/>
      <c r="H18" s="116"/>
      <c r="I18" s="116">
        <f t="shared" si="0"/>
        <v>0.19</v>
      </c>
      <c r="J18" s="116"/>
      <c r="K18" s="116"/>
      <c r="L18" s="116"/>
      <c r="M18" s="116">
        <f t="shared" si="0"/>
        <v>3.19</v>
      </c>
      <c r="N18" s="116">
        <f t="shared" si="0"/>
        <v>0.73</v>
      </c>
      <c r="O18" s="116"/>
      <c r="P18" s="116">
        <f t="shared" si="0"/>
        <v>42.17</v>
      </c>
      <c r="Q18" s="116">
        <f t="shared" si="0"/>
        <v>19.09</v>
      </c>
      <c r="R18" s="116"/>
      <c r="S18" s="116"/>
      <c r="T18" s="116">
        <f t="shared" si="0"/>
        <v>1.1000000000000001</v>
      </c>
    </row>
    <row r="21" spans="4:20" x14ac:dyDescent="0.15">
      <c r="D21" s="118">
        <v>3421.2</v>
      </c>
      <c r="E21" s="118"/>
      <c r="F21" s="118"/>
      <c r="G21" s="118"/>
      <c r="H21" s="118"/>
      <c r="I21" s="118">
        <v>0.67</v>
      </c>
      <c r="J21" s="118"/>
      <c r="K21" s="118"/>
      <c r="L21" s="118"/>
      <c r="M21" s="118">
        <v>0.9</v>
      </c>
      <c r="N21" s="118">
        <v>17.53</v>
      </c>
      <c r="O21" s="118"/>
      <c r="P21" s="118">
        <v>0.76</v>
      </c>
      <c r="Q21" s="118">
        <v>7.47</v>
      </c>
      <c r="R21" s="118">
        <v>0.05</v>
      </c>
      <c r="S21" s="118"/>
      <c r="T21" s="118">
        <v>15.59</v>
      </c>
    </row>
    <row r="22" spans="4:20" x14ac:dyDescent="0.15">
      <c r="D22" s="118">
        <v>12612.92</v>
      </c>
      <c r="E22" s="118"/>
      <c r="F22" s="118">
        <v>230.14</v>
      </c>
      <c r="G22" s="118"/>
      <c r="H22" s="118"/>
      <c r="I22" s="118">
        <v>10.8</v>
      </c>
      <c r="J22" s="118"/>
      <c r="K22" s="118"/>
      <c r="L22" s="118"/>
      <c r="M22" s="118">
        <v>1.98</v>
      </c>
      <c r="N22" s="118">
        <v>0.06</v>
      </c>
      <c r="O22" s="118"/>
      <c r="P22" s="118">
        <v>0.16</v>
      </c>
      <c r="Q22" s="118">
        <v>24.39</v>
      </c>
      <c r="R22" s="118">
        <v>1.22</v>
      </c>
      <c r="S22" s="118"/>
      <c r="T22" s="118">
        <v>112.68</v>
      </c>
    </row>
    <row r="23" spans="4:20" x14ac:dyDescent="0.15">
      <c r="D23" s="118">
        <v>8254.0842069999999</v>
      </c>
      <c r="E23" s="118"/>
      <c r="F23" s="118">
        <v>2.2536</v>
      </c>
      <c r="G23" s="118"/>
      <c r="H23" s="118"/>
      <c r="I23" s="118">
        <v>0.26</v>
      </c>
      <c r="J23" s="118"/>
      <c r="K23" s="118">
        <v>3.2252619999999999</v>
      </c>
      <c r="L23" s="118"/>
      <c r="M23" s="118">
        <v>1.04</v>
      </c>
      <c r="N23" s="118">
        <v>5.14</v>
      </c>
      <c r="O23" s="118"/>
      <c r="P23" s="118"/>
      <c r="Q23" s="118">
        <v>17.532854</v>
      </c>
      <c r="R23" s="118"/>
      <c r="S23" s="118"/>
      <c r="T23" s="118">
        <v>49.33</v>
      </c>
    </row>
    <row r="24" spans="4:20" x14ac:dyDescent="0.15">
      <c r="D24" s="118">
        <v>5230.09</v>
      </c>
      <c r="E24" s="118"/>
      <c r="F24" s="118">
        <v>1301.82</v>
      </c>
      <c r="G24" s="118"/>
      <c r="H24" s="118"/>
      <c r="I24" s="118">
        <v>5.28</v>
      </c>
      <c r="J24" s="118"/>
      <c r="K24" s="118"/>
      <c r="L24" s="118"/>
      <c r="M24" s="118"/>
      <c r="N24" s="118"/>
      <c r="O24" s="118"/>
      <c r="P24" s="118">
        <v>1.18</v>
      </c>
      <c r="Q24" s="118"/>
      <c r="R24" s="118"/>
      <c r="S24" s="118"/>
      <c r="T24" s="118">
        <v>28.77</v>
      </c>
    </row>
    <row r="25" spans="4:20" x14ac:dyDescent="0.15">
      <c r="D25" s="118">
        <v>3371.11</v>
      </c>
      <c r="E25" s="118"/>
      <c r="F25" s="118"/>
      <c r="G25" s="118"/>
      <c r="H25" s="118"/>
      <c r="I25" s="118">
        <v>0.19</v>
      </c>
      <c r="J25" s="118"/>
      <c r="K25" s="118"/>
      <c r="L25" s="118"/>
      <c r="M25" s="118">
        <v>3.19</v>
      </c>
      <c r="N25" s="118">
        <v>0.73</v>
      </c>
      <c r="O25" s="118"/>
      <c r="P25" s="118">
        <v>42.17</v>
      </c>
      <c r="Q25" s="118">
        <v>19.09</v>
      </c>
      <c r="R25" s="118"/>
      <c r="S25" s="118"/>
      <c r="T25" s="118">
        <v>1.1000000000000001</v>
      </c>
    </row>
  </sheetData>
  <phoneticPr fontId="27"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K50"/>
  <sheetViews>
    <sheetView zoomScale="80" zoomScaleNormal="80" zoomScalePageLayoutView="80" workbookViewId="0">
      <selection activeCell="F22" sqref="F22"/>
    </sheetView>
  </sheetViews>
  <sheetFormatPr defaultColWidth="8.875" defaultRowHeight="13.5" x14ac:dyDescent="0.15"/>
  <cols>
    <col min="1" max="1" width="21.75" customWidth="1"/>
    <col min="2" max="2" width="23.75" customWidth="1"/>
    <col min="4" max="4" width="10.125" bestFit="1" customWidth="1"/>
    <col min="5" max="5" width="24.75" customWidth="1"/>
    <col min="6" max="8" width="27.25" customWidth="1"/>
    <col min="9" max="9" width="17.25" customWidth="1"/>
    <col min="10" max="10" width="19.875" customWidth="1"/>
  </cols>
  <sheetData>
    <row r="1" spans="1:11" x14ac:dyDescent="0.15">
      <c r="A1" s="405">
        <f>东北电网NE!N271+西北电网NW!N284+华中电网Central!N287+华北电网North!N278+华东电网East!O285+南方电网Southern!O279</f>
        <v>446980412.38</v>
      </c>
      <c r="B1" t="s">
        <v>4</v>
      </c>
      <c r="D1">
        <v>38337.019999999997</v>
      </c>
      <c r="E1" t="s">
        <v>12</v>
      </c>
    </row>
    <row r="2" spans="1:11" x14ac:dyDescent="0.15">
      <c r="A2" s="1">
        <f>东北电网NE!L259+西北电网NW!N270+华中电网Central!O273+华北电网North!O264+华东电网East!N272+南方电网Southern!N266</f>
        <v>3836045993.6334767</v>
      </c>
      <c r="B2" t="s">
        <v>5</v>
      </c>
      <c r="D2">
        <v>33129.279999999999</v>
      </c>
      <c r="E2" t="s">
        <v>13</v>
      </c>
    </row>
    <row r="3" spans="1:11" x14ac:dyDescent="0.15">
      <c r="A3" s="4">
        <f>A2/A1</f>
        <v>8.5821344456863269</v>
      </c>
      <c r="B3" t="s">
        <v>8</v>
      </c>
    </row>
    <row r="6" spans="1:11" x14ac:dyDescent="0.15">
      <c r="A6" s="405">
        <f>东北电网NE!N215+西北电网NW!N230+华中电网Central!N233+华北电网North!N226+华东电网East!O232+南方电网Southern!O226</f>
        <v>399344519.19999999</v>
      </c>
      <c r="B6" t="s">
        <v>6</v>
      </c>
    </row>
    <row r="7" spans="1:11" x14ac:dyDescent="0.15">
      <c r="A7" s="1">
        <f>东北电网NE!L203+西北电网NW!N216+华中电网Central!O218+华北电网North!O212+华东电网East!N219+南方电网Southern!N213</f>
        <v>3337574105.1235447</v>
      </c>
      <c r="B7" t="s">
        <v>7</v>
      </c>
    </row>
    <row r="8" spans="1:11" x14ac:dyDescent="0.15">
      <c r="A8" s="4">
        <f>A7/A6</f>
        <v>8.357630929328014</v>
      </c>
      <c r="B8" t="s">
        <v>8</v>
      </c>
    </row>
    <row r="10" spans="1:11" x14ac:dyDescent="0.15">
      <c r="A10" s="407">
        <f>(A3-A8)/A8</f>
        <v>2.6862099829091622E-2</v>
      </c>
      <c r="B10" t="s">
        <v>9</v>
      </c>
    </row>
    <row r="11" spans="1:11" x14ac:dyDescent="0.15">
      <c r="A11" s="407">
        <f>(A1-A6)/A6</f>
        <v>0.11928520585540568</v>
      </c>
      <c r="B11" t="s">
        <v>10</v>
      </c>
      <c r="D11" s="407">
        <f>(D1-D2)/D2</f>
        <v>0.15719448173941594</v>
      </c>
      <c r="E11" t="s">
        <v>14</v>
      </c>
    </row>
    <row r="12" spans="1:11" x14ac:dyDescent="0.15">
      <c r="A12" s="407">
        <f>(A2-A7)/A7</f>
        <v>0.1493515567923189</v>
      </c>
      <c r="B12" t="s">
        <v>11</v>
      </c>
      <c r="G12">
        <v>74463.94</v>
      </c>
      <c r="H12">
        <v>65562.52</v>
      </c>
      <c r="J12">
        <v>114012.7</v>
      </c>
      <c r="K12">
        <v>100049.33</v>
      </c>
    </row>
    <row r="13" spans="1:11" x14ac:dyDescent="0.15">
      <c r="F13" s="407">
        <f>(G12-H12)/H12</f>
        <v>0.13576994905015849</v>
      </c>
      <c r="I13" s="407">
        <f>(J12-K12)/K12</f>
        <v>0.13956485265818366</v>
      </c>
    </row>
    <row r="17" spans="1:10" ht="49.5" customHeight="1" x14ac:dyDescent="0.15">
      <c r="A17" s="224" t="s">
        <v>398</v>
      </c>
      <c r="B17" s="224" t="s">
        <v>399</v>
      </c>
      <c r="C17">
        <v>2010</v>
      </c>
      <c r="D17">
        <v>2011</v>
      </c>
      <c r="F17" s="224" t="s">
        <v>156</v>
      </c>
      <c r="G17" s="224" t="s">
        <v>218</v>
      </c>
      <c r="H17" s="225" t="s">
        <v>217</v>
      </c>
      <c r="I17">
        <v>2010</v>
      </c>
      <c r="J17">
        <v>2011</v>
      </c>
    </row>
    <row r="18" spans="1:10" ht="68.25" customHeight="1" x14ac:dyDescent="0.15">
      <c r="A18" s="380"/>
      <c r="B18" s="380"/>
      <c r="F18" s="379" t="s">
        <v>92</v>
      </c>
      <c r="G18" s="380" t="s">
        <v>404</v>
      </c>
      <c r="H18" s="379" t="s">
        <v>93</v>
      </c>
    </row>
    <row r="19" spans="1:10" ht="15.75" x14ac:dyDescent="0.15">
      <c r="A19" s="190"/>
      <c r="B19" s="163"/>
      <c r="F19" s="163" t="s">
        <v>384</v>
      </c>
      <c r="G19" s="163" t="s">
        <v>385</v>
      </c>
      <c r="H19" s="165" t="s">
        <v>386</v>
      </c>
    </row>
    <row r="20" spans="1:10" ht="31.5" x14ac:dyDescent="0.15">
      <c r="A20" s="378" t="s">
        <v>324</v>
      </c>
      <c r="B20" s="236" t="s">
        <v>406</v>
      </c>
      <c r="C20">
        <v>98348.34</v>
      </c>
      <c r="D20" s="116">
        <v>112568.68</v>
      </c>
      <c r="E20" s="408">
        <f>(D20-C20)/C20</f>
        <v>0.14459156097601644</v>
      </c>
      <c r="F20" s="279">
        <v>26.37</v>
      </c>
      <c r="G20" s="15">
        <v>98</v>
      </c>
      <c r="H20" s="280">
        <v>20908</v>
      </c>
      <c r="I20">
        <f>C20*F20*G20/100*H20/100*44/12</f>
        <v>1948440558.9119489</v>
      </c>
      <c r="J20">
        <f>D20*F20*G20/100*H20/100*44/12</f>
        <v>2230168620.7940087</v>
      </c>
    </row>
    <row r="21" spans="1:10" ht="31.5" x14ac:dyDescent="0.15">
      <c r="A21" s="300" t="s">
        <v>325</v>
      </c>
      <c r="B21" s="236" t="s">
        <v>406</v>
      </c>
      <c r="C21">
        <v>4.22</v>
      </c>
      <c r="D21">
        <v>47.36</v>
      </c>
      <c r="E21" s="408">
        <f t="shared" ref="E21:E47" si="0">(D21-C21)/C21</f>
        <v>10.222748815165877</v>
      </c>
      <c r="F21" s="279">
        <v>25.41</v>
      </c>
      <c r="G21" s="15">
        <v>98</v>
      </c>
      <c r="H21" s="280">
        <v>26344</v>
      </c>
      <c r="I21">
        <f t="shared" ref="I21:I47" si="1">C21*F21*G21/100*H21/100*44/12</f>
        <v>101507.08117088</v>
      </c>
      <c r="J21">
        <f t="shared" ref="J21:J47" si="2">D21*F21*G21/100*H21/100*44/12</f>
        <v>1139188.4749414399</v>
      </c>
    </row>
    <row r="22" spans="1:10" ht="31.5" x14ac:dyDescent="0.15">
      <c r="A22" s="300" t="s">
        <v>326</v>
      </c>
      <c r="B22" s="236" t="s">
        <v>406</v>
      </c>
      <c r="C22">
        <v>1696.76</v>
      </c>
      <c r="D22">
        <v>1396.66</v>
      </c>
      <c r="E22" s="406">
        <f t="shared" si="0"/>
        <v>-0.17686649850302924</v>
      </c>
      <c r="F22" s="279">
        <v>25.41</v>
      </c>
      <c r="G22" s="15">
        <v>98</v>
      </c>
      <c r="H22" s="280">
        <v>10454</v>
      </c>
      <c r="I22">
        <f t="shared" si="1"/>
        <v>16195899.91683664</v>
      </c>
      <c r="J22">
        <f t="shared" si="2"/>
        <v>13331387.80844024</v>
      </c>
    </row>
    <row r="23" spans="1:10" ht="31.5" x14ac:dyDescent="0.15">
      <c r="A23" s="300" t="s">
        <v>327</v>
      </c>
      <c r="B23" s="236" t="s">
        <v>406</v>
      </c>
      <c r="E23" s="406"/>
      <c r="F23" s="279">
        <v>33.56</v>
      </c>
      <c r="G23" s="15">
        <v>98</v>
      </c>
      <c r="H23" s="280">
        <v>17584</v>
      </c>
      <c r="I23">
        <f t="shared" si="1"/>
        <v>0</v>
      </c>
      <c r="J23">
        <f t="shared" si="2"/>
        <v>0</v>
      </c>
    </row>
    <row r="24" spans="1:10" ht="31.5" x14ac:dyDescent="0.15">
      <c r="A24" s="284" t="s">
        <v>203</v>
      </c>
      <c r="B24" s="236" t="s">
        <v>406</v>
      </c>
      <c r="C24">
        <v>445.31</v>
      </c>
      <c r="D24">
        <v>529.13</v>
      </c>
      <c r="E24" s="408">
        <f t="shared" si="0"/>
        <v>0.18822842514203586</v>
      </c>
      <c r="F24" s="279">
        <v>25.8</v>
      </c>
      <c r="G24" s="279">
        <v>98</v>
      </c>
      <c r="H24" s="279">
        <v>8363</v>
      </c>
      <c r="I24">
        <f t="shared" si="1"/>
        <v>3452564.1505123996</v>
      </c>
      <c r="J24">
        <f t="shared" si="2"/>
        <v>4102434.8632652001</v>
      </c>
    </row>
    <row r="25" spans="1:10" ht="31.5" x14ac:dyDescent="0.15">
      <c r="A25" s="300" t="s">
        <v>328</v>
      </c>
      <c r="B25" s="236" t="s">
        <v>406</v>
      </c>
      <c r="E25" s="406"/>
      <c r="F25" s="279">
        <v>29.42</v>
      </c>
      <c r="G25" s="15">
        <v>93</v>
      </c>
      <c r="H25" s="280">
        <v>28435</v>
      </c>
      <c r="I25">
        <f t="shared" si="1"/>
        <v>0</v>
      </c>
      <c r="J25">
        <f t="shared" si="2"/>
        <v>0</v>
      </c>
    </row>
    <row r="26" spans="1:10" ht="31.5" x14ac:dyDescent="0.15">
      <c r="A26" s="300" t="s">
        <v>329</v>
      </c>
      <c r="B26" s="236" t="s">
        <v>323</v>
      </c>
      <c r="C26">
        <v>602.71</v>
      </c>
      <c r="D26">
        <v>677.68</v>
      </c>
      <c r="E26" s="408">
        <f t="shared" si="0"/>
        <v>0.12438818005342521</v>
      </c>
      <c r="F26" s="279">
        <v>13.58</v>
      </c>
      <c r="G26" s="15">
        <v>99</v>
      </c>
      <c r="H26" s="280">
        <v>173535</v>
      </c>
      <c r="I26">
        <f t="shared" si="1"/>
        <v>51558689.767176896</v>
      </c>
      <c r="J26">
        <f t="shared" si="2"/>
        <v>57971981.353255205</v>
      </c>
    </row>
    <row r="27" spans="1:10" ht="31.5" x14ac:dyDescent="0.15">
      <c r="A27" s="284" t="s">
        <v>204</v>
      </c>
      <c r="B27" s="236" t="s">
        <v>323</v>
      </c>
      <c r="C27">
        <v>1018.51</v>
      </c>
      <c r="D27">
        <v>1196.29</v>
      </c>
      <c r="E27" s="408">
        <f t="shared" si="0"/>
        <v>0.1745490962288048</v>
      </c>
      <c r="F27" s="279">
        <v>70.8</v>
      </c>
      <c r="G27" s="279">
        <v>99</v>
      </c>
      <c r="H27" s="279">
        <v>37630</v>
      </c>
      <c r="I27">
        <f t="shared" si="1"/>
        <v>98500718.502252027</v>
      </c>
      <c r="J27">
        <f t="shared" si="2"/>
        <v>115693929.89470799</v>
      </c>
    </row>
    <row r="28" spans="1:10" ht="31.5" x14ac:dyDescent="0.15">
      <c r="A28" s="284" t="s">
        <v>205</v>
      </c>
      <c r="B28" s="236" t="s">
        <v>323</v>
      </c>
      <c r="C28">
        <v>125.25</v>
      </c>
      <c r="D28">
        <v>248.85</v>
      </c>
      <c r="E28" s="408">
        <f t="shared" si="0"/>
        <v>0.98682634730538921</v>
      </c>
      <c r="F28" s="279">
        <v>46.9</v>
      </c>
      <c r="G28" s="279">
        <v>99</v>
      </c>
      <c r="H28" s="279">
        <v>79450</v>
      </c>
      <c r="I28">
        <f t="shared" si="1"/>
        <v>16941470.497875001</v>
      </c>
      <c r="J28">
        <f t="shared" si="2"/>
        <v>33659759.947274998</v>
      </c>
    </row>
    <row r="29" spans="1:10" ht="31.5" x14ac:dyDescent="0.15">
      <c r="A29" s="300" t="s">
        <v>330</v>
      </c>
      <c r="B29" s="236" t="s">
        <v>323</v>
      </c>
      <c r="E29" s="406"/>
      <c r="F29" s="279">
        <v>13.58</v>
      </c>
      <c r="G29" s="15">
        <v>99</v>
      </c>
      <c r="H29" s="280">
        <v>202218</v>
      </c>
      <c r="I29">
        <f t="shared" si="1"/>
        <v>0</v>
      </c>
      <c r="J29">
        <f t="shared" si="2"/>
        <v>0</v>
      </c>
    </row>
    <row r="30" spans="1:10" ht="31.5" x14ac:dyDescent="0.15">
      <c r="A30" s="283" t="s">
        <v>339</v>
      </c>
      <c r="B30" s="236" t="s">
        <v>406</v>
      </c>
      <c r="E30" s="406"/>
      <c r="F30" s="279">
        <v>29.42</v>
      </c>
      <c r="G30" s="279">
        <v>93</v>
      </c>
      <c r="H30" s="279">
        <v>38099</v>
      </c>
      <c r="I30">
        <f t="shared" si="1"/>
        <v>0</v>
      </c>
      <c r="J30">
        <f t="shared" si="2"/>
        <v>0</v>
      </c>
    </row>
    <row r="31" spans="1:10" ht="31.5" x14ac:dyDescent="0.15">
      <c r="A31" s="300" t="s">
        <v>331</v>
      </c>
      <c r="B31" s="236" t="s">
        <v>406</v>
      </c>
      <c r="C31" s="116">
        <v>5.3</v>
      </c>
      <c r="D31">
        <v>16.14</v>
      </c>
      <c r="E31" s="408">
        <f t="shared" si="0"/>
        <v>2.0452830188679245</v>
      </c>
      <c r="F31" s="279">
        <v>20.079999999999998</v>
      </c>
      <c r="G31" s="15">
        <v>98</v>
      </c>
      <c r="H31" s="280">
        <v>41816</v>
      </c>
      <c r="I31">
        <f t="shared" si="1"/>
        <v>159911.45369173333</v>
      </c>
      <c r="J31">
        <f t="shared" si="2"/>
        <v>486975.63444991998</v>
      </c>
    </row>
    <row r="32" spans="1:10" ht="31.5" x14ac:dyDescent="0.15">
      <c r="A32" s="300" t="s">
        <v>332</v>
      </c>
      <c r="B32" s="236" t="s">
        <v>406</v>
      </c>
      <c r="C32">
        <v>0.13</v>
      </c>
      <c r="D32">
        <v>0.04</v>
      </c>
      <c r="E32" s="406">
        <f t="shared" si="0"/>
        <v>-0.69230769230769229</v>
      </c>
      <c r="F32" s="301">
        <v>18.899999999999999</v>
      </c>
      <c r="G32" s="15">
        <v>98</v>
      </c>
      <c r="H32" s="280">
        <v>43070</v>
      </c>
      <c r="I32">
        <f t="shared" si="1"/>
        <v>3802.5727740000002</v>
      </c>
      <c r="J32">
        <f t="shared" si="2"/>
        <v>1170.0223920000001</v>
      </c>
    </row>
    <row r="33" spans="1:10" ht="31.5" x14ac:dyDescent="0.15">
      <c r="A33" s="284" t="s">
        <v>206</v>
      </c>
      <c r="B33" s="236" t="s">
        <v>406</v>
      </c>
      <c r="E33" s="406"/>
      <c r="F33" s="279"/>
      <c r="G33" s="15"/>
      <c r="H33" s="280"/>
      <c r="I33">
        <f t="shared" si="1"/>
        <v>0</v>
      </c>
      <c r="J33">
        <f t="shared" si="2"/>
        <v>0</v>
      </c>
    </row>
    <row r="34" spans="1:10" ht="31.5" x14ac:dyDescent="0.15">
      <c r="A34" s="300" t="s">
        <v>333</v>
      </c>
      <c r="B34" s="236" t="s">
        <v>406</v>
      </c>
      <c r="C34" s="116">
        <v>165.9</v>
      </c>
      <c r="D34">
        <v>57.15</v>
      </c>
      <c r="E34" s="406">
        <f t="shared" si="0"/>
        <v>-0.65551537070524413</v>
      </c>
      <c r="F34" s="301">
        <v>20.2</v>
      </c>
      <c r="G34" s="15">
        <v>98</v>
      </c>
      <c r="H34" s="280">
        <v>42652</v>
      </c>
      <c r="I34">
        <f t="shared" si="1"/>
        <v>5136114.0883359984</v>
      </c>
      <c r="J34">
        <f t="shared" si="2"/>
        <v>1769312.3577359996</v>
      </c>
    </row>
    <row r="35" spans="1:10" ht="31.5" x14ac:dyDescent="0.15">
      <c r="A35" s="300" t="s">
        <v>334</v>
      </c>
      <c r="B35" s="236" t="s">
        <v>406</v>
      </c>
      <c r="C35">
        <v>176.99</v>
      </c>
      <c r="D35">
        <v>86.93</v>
      </c>
      <c r="E35" s="406">
        <f t="shared" si="0"/>
        <v>-0.50884230747499859</v>
      </c>
      <c r="F35" s="301">
        <v>21.1</v>
      </c>
      <c r="G35" s="15">
        <v>98</v>
      </c>
      <c r="H35" s="280">
        <v>41816</v>
      </c>
      <c r="I35">
        <f t="shared" si="1"/>
        <v>5611399.353395734</v>
      </c>
      <c r="J35">
        <f t="shared" si="2"/>
        <v>2756081.9582501338</v>
      </c>
    </row>
    <row r="36" spans="1:10" ht="31.5" x14ac:dyDescent="0.15">
      <c r="A36" s="284" t="s">
        <v>207</v>
      </c>
      <c r="B36" s="236" t="s">
        <v>406</v>
      </c>
      <c r="E36" s="406"/>
      <c r="F36" s="279"/>
      <c r="G36" s="15"/>
      <c r="H36" s="280"/>
      <c r="I36">
        <f t="shared" si="1"/>
        <v>0</v>
      </c>
      <c r="J36">
        <f t="shared" si="2"/>
        <v>0</v>
      </c>
    </row>
    <row r="37" spans="1:10" ht="31.5" x14ac:dyDescent="0.15">
      <c r="A37" s="284" t="s">
        <v>208</v>
      </c>
      <c r="B37" s="236" t="s">
        <v>406</v>
      </c>
      <c r="E37" s="406"/>
      <c r="F37" s="279"/>
      <c r="G37" s="15"/>
      <c r="H37" s="280"/>
      <c r="I37">
        <f t="shared" si="1"/>
        <v>0</v>
      </c>
      <c r="J37">
        <f t="shared" si="2"/>
        <v>0</v>
      </c>
    </row>
    <row r="38" spans="1:10" ht="31.5" x14ac:dyDescent="0.15">
      <c r="A38" s="284" t="s">
        <v>209</v>
      </c>
      <c r="B38" s="236" t="s">
        <v>406</v>
      </c>
      <c r="E38" s="406"/>
      <c r="F38" s="279"/>
      <c r="G38" s="15"/>
      <c r="H38" s="280"/>
      <c r="I38">
        <f t="shared" si="1"/>
        <v>0</v>
      </c>
      <c r="J38">
        <f t="shared" si="2"/>
        <v>0</v>
      </c>
    </row>
    <row r="39" spans="1:10" ht="31.5" x14ac:dyDescent="0.15">
      <c r="A39" s="284" t="s">
        <v>210</v>
      </c>
      <c r="B39" s="236" t="s">
        <v>406</v>
      </c>
      <c r="E39" s="406"/>
      <c r="F39" s="279"/>
      <c r="G39" s="15"/>
      <c r="H39" s="280"/>
      <c r="I39">
        <f t="shared" si="1"/>
        <v>0</v>
      </c>
      <c r="J39">
        <f t="shared" si="2"/>
        <v>0</v>
      </c>
    </row>
    <row r="40" spans="1:10" ht="31.5" x14ac:dyDescent="0.15">
      <c r="A40" s="284" t="s">
        <v>211</v>
      </c>
      <c r="B40" s="236" t="s">
        <v>406</v>
      </c>
      <c r="E40" s="406"/>
      <c r="F40" s="279"/>
      <c r="G40" s="15"/>
      <c r="H40" s="280"/>
      <c r="I40">
        <f t="shared" si="1"/>
        <v>0</v>
      </c>
      <c r="J40">
        <f t="shared" si="2"/>
        <v>0</v>
      </c>
    </row>
    <row r="41" spans="1:10" ht="31.5" x14ac:dyDescent="0.15">
      <c r="A41" s="284" t="s">
        <v>212</v>
      </c>
      <c r="B41" s="236" t="s">
        <v>406</v>
      </c>
      <c r="C41">
        <v>144.94</v>
      </c>
      <c r="D41">
        <v>127.74</v>
      </c>
      <c r="E41" s="406">
        <f t="shared" si="0"/>
        <v>-0.11866979439768183</v>
      </c>
      <c r="F41" s="279"/>
      <c r="G41" s="15"/>
      <c r="H41" s="280"/>
      <c r="I41">
        <f t="shared" si="1"/>
        <v>0</v>
      </c>
      <c r="J41">
        <f t="shared" si="2"/>
        <v>0</v>
      </c>
    </row>
    <row r="42" spans="1:10" ht="31.5" x14ac:dyDescent="0.15">
      <c r="A42" s="300" t="s">
        <v>335</v>
      </c>
      <c r="B42" s="236" t="s">
        <v>406</v>
      </c>
      <c r="E42" s="406"/>
      <c r="F42" s="301">
        <v>17.2</v>
      </c>
      <c r="G42" s="15">
        <v>99</v>
      </c>
      <c r="H42" s="280">
        <v>50179</v>
      </c>
      <c r="I42">
        <f t="shared" si="1"/>
        <v>0</v>
      </c>
      <c r="J42">
        <f t="shared" si="2"/>
        <v>0</v>
      </c>
    </row>
    <row r="43" spans="1:10" ht="31.5" x14ac:dyDescent="0.15">
      <c r="A43" s="300" t="s">
        <v>336</v>
      </c>
      <c r="B43" s="236" t="s">
        <v>406</v>
      </c>
      <c r="C43">
        <v>116.3</v>
      </c>
      <c r="D43">
        <v>112.91</v>
      </c>
      <c r="E43" s="406">
        <f t="shared" si="0"/>
        <v>-2.9148753224419611E-2</v>
      </c>
      <c r="F43" s="301">
        <v>18.2</v>
      </c>
      <c r="G43" s="15">
        <v>99</v>
      </c>
      <c r="H43" s="280">
        <v>45998</v>
      </c>
      <c r="I43">
        <f t="shared" si="1"/>
        <v>3534245.1984839998</v>
      </c>
      <c r="J43">
        <f t="shared" si="2"/>
        <v>3431226.3573588007</v>
      </c>
    </row>
    <row r="44" spans="1:10" ht="31.5" x14ac:dyDescent="0.15">
      <c r="A44" s="300" t="s">
        <v>338</v>
      </c>
      <c r="B44" s="236" t="s">
        <v>406</v>
      </c>
      <c r="C44">
        <v>45.37</v>
      </c>
      <c r="D44">
        <v>19.75</v>
      </c>
      <c r="E44" s="406">
        <f t="shared" si="0"/>
        <v>-0.56469032400264485</v>
      </c>
      <c r="F44" s="366">
        <v>20</v>
      </c>
      <c r="G44" s="15">
        <v>98</v>
      </c>
      <c r="H44" s="280">
        <v>35168</v>
      </c>
      <c r="I44">
        <f t="shared" si="1"/>
        <v>1146684.5256533332</v>
      </c>
      <c r="J44">
        <f t="shared" si="2"/>
        <v>499162.86933333334</v>
      </c>
    </row>
    <row r="45" spans="1:10" ht="31.5" x14ac:dyDescent="0.15">
      <c r="A45" s="300" t="s">
        <v>337</v>
      </c>
      <c r="B45" s="236" t="s">
        <v>323</v>
      </c>
      <c r="C45">
        <v>2151.67</v>
      </c>
      <c r="D45">
        <v>2631.14</v>
      </c>
      <c r="E45" s="408">
        <f t="shared" si="0"/>
        <v>0.22283621559068062</v>
      </c>
      <c r="F45" s="279">
        <v>15.32</v>
      </c>
      <c r="G45" s="15">
        <v>99</v>
      </c>
      <c r="H45" s="280">
        <v>389310</v>
      </c>
      <c r="I45">
        <f t="shared" si="1"/>
        <v>465839825.45233315</v>
      </c>
      <c r="J45">
        <f t="shared" si="2"/>
        <v>569645809.22755444</v>
      </c>
    </row>
    <row r="46" spans="1:10" ht="31.5" x14ac:dyDescent="0.15">
      <c r="A46" s="284" t="s">
        <v>213</v>
      </c>
      <c r="B46" s="236" t="s">
        <v>406</v>
      </c>
      <c r="C46">
        <v>294.66000000000003</v>
      </c>
      <c r="D46">
        <v>345.73</v>
      </c>
      <c r="E46" s="408">
        <f t="shared" si="0"/>
        <v>0.17331840086879791</v>
      </c>
      <c r="F46" s="301">
        <v>15.32</v>
      </c>
      <c r="G46" s="301">
        <v>99</v>
      </c>
      <c r="H46" s="301">
        <v>51434</v>
      </c>
      <c r="I46">
        <f t="shared" si="1"/>
        <v>8428239.6395630408</v>
      </c>
      <c r="J46">
        <f t="shared" si="2"/>
        <v>9889008.6560311187</v>
      </c>
    </row>
    <row r="47" spans="1:10" ht="31.5" x14ac:dyDescent="0.15">
      <c r="A47" s="300" t="s">
        <v>247</v>
      </c>
      <c r="B47" s="236" t="s">
        <v>407</v>
      </c>
      <c r="C47">
        <v>378.85</v>
      </c>
      <c r="D47">
        <v>435.67</v>
      </c>
      <c r="E47" s="408">
        <f t="shared" si="0"/>
        <v>0.14998020324666753</v>
      </c>
      <c r="F47" s="279">
        <v>0</v>
      </c>
      <c r="G47" s="15">
        <v>0</v>
      </c>
      <c r="H47" s="280">
        <v>0</v>
      </c>
      <c r="I47">
        <f t="shared" si="1"/>
        <v>0</v>
      </c>
      <c r="J47">
        <f t="shared" si="2"/>
        <v>0</v>
      </c>
    </row>
    <row r="48" spans="1:10" x14ac:dyDescent="0.15">
      <c r="I48" s="409">
        <f>SUM(I20:I47)</f>
        <v>2625051631.1120038</v>
      </c>
      <c r="J48" s="409">
        <f>SUM(J20:J47)</f>
        <v>3044546050.2189994</v>
      </c>
    </row>
    <row r="49" spans="9:10" x14ac:dyDescent="0.15">
      <c r="I49" s="410">
        <f>I48/A6</f>
        <v>6.5734009230193635</v>
      </c>
      <c r="J49" s="410">
        <f>J48/A1</f>
        <v>6.8113634644702987</v>
      </c>
    </row>
    <row r="50" spans="9:10" x14ac:dyDescent="0.15">
      <c r="J50" s="410">
        <f>(J49-I49)/I49</f>
        <v>3.6200825757883602E-2</v>
      </c>
    </row>
  </sheetData>
  <phoneticPr fontId="2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T34"/>
  <sheetViews>
    <sheetView showGridLines="0" zoomScale="80" zoomScaleNormal="80" workbookViewId="0">
      <selection activeCell="D16" sqref="D16"/>
    </sheetView>
  </sheetViews>
  <sheetFormatPr defaultColWidth="8.875" defaultRowHeight="13.5" x14ac:dyDescent="0.15"/>
  <cols>
    <col min="1" max="1" width="10.75" style="9" customWidth="1"/>
    <col min="2" max="2" width="32.125" style="886" customWidth="1"/>
    <col min="3" max="8" width="19.625" style="886" customWidth="1"/>
    <col min="9" max="9" width="5.125" style="886" customWidth="1"/>
    <col min="10" max="10" width="18.75" style="886" customWidth="1"/>
    <col min="11" max="20" width="22.375" style="886" customWidth="1"/>
    <col min="21" max="16384" width="8.875" style="886"/>
  </cols>
  <sheetData>
    <row r="1" spans="1:20" ht="60.75" customHeight="1" x14ac:dyDescent="0.25">
      <c r="B1" s="925" t="s">
        <v>521</v>
      </c>
      <c r="C1" s="926"/>
      <c r="D1" s="926"/>
      <c r="E1" s="926"/>
      <c r="F1" s="926"/>
      <c r="J1" s="925" t="s">
        <v>541</v>
      </c>
      <c r="K1" s="926"/>
      <c r="L1" s="926"/>
      <c r="M1" s="926"/>
      <c r="N1" s="926"/>
      <c r="O1" s="926"/>
      <c r="P1" s="926"/>
      <c r="Q1" s="926"/>
      <c r="R1" s="926"/>
      <c r="S1" s="926"/>
      <c r="T1" s="926"/>
    </row>
    <row r="2" spans="1:20" ht="114" customHeight="1" x14ac:dyDescent="0.25">
      <c r="A2" s="6"/>
      <c r="B2" s="900" t="s">
        <v>511</v>
      </c>
      <c r="C2" s="902" t="s">
        <v>522</v>
      </c>
      <c r="D2" s="902" t="s">
        <v>523</v>
      </c>
      <c r="E2" s="902" t="s">
        <v>524</v>
      </c>
      <c r="F2" s="902" t="s">
        <v>525</v>
      </c>
      <c r="G2" s="902" t="s">
        <v>526</v>
      </c>
      <c r="H2" s="908" t="s">
        <v>527</v>
      </c>
      <c r="J2" s="900" t="s">
        <v>511</v>
      </c>
      <c r="K2" s="902" t="s">
        <v>543</v>
      </c>
      <c r="L2" s="887" t="s">
        <v>516</v>
      </c>
      <c r="M2" s="902" t="s">
        <v>544</v>
      </c>
      <c r="N2" s="887" t="s">
        <v>517</v>
      </c>
      <c r="O2" s="902" t="s">
        <v>545</v>
      </c>
      <c r="P2" s="887" t="s">
        <v>518</v>
      </c>
      <c r="Q2" s="902" t="s">
        <v>546</v>
      </c>
      <c r="R2" s="887" t="s">
        <v>519</v>
      </c>
      <c r="S2" s="902" t="s">
        <v>547</v>
      </c>
      <c r="T2" s="887" t="s">
        <v>520</v>
      </c>
    </row>
    <row r="3" spans="1:20" x14ac:dyDescent="0.15">
      <c r="A3" s="7"/>
      <c r="B3" s="895" t="s">
        <v>316</v>
      </c>
      <c r="C3" s="888">
        <f>东北电网NE!L43</f>
        <v>12.000694917229536</v>
      </c>
      <c r="D3" s="888">
        <f>东北电网NE!L86</f>
        <v>11.443779659146381</v>
      </c>
      <c r="E3" s="888">
        <f>东北电网NE!L130</f>
        <v>11.60139730000656</v>
      </c>
      <c r="F3" s="888">
        <f>东北电网NE!L174</f>
        <v>11.149911433661643</v>
      </c>
      <c r="G3" s="888">
        <f>东北电网NE!L222</f>
        <v>10.811519669863236</v>
      </c>
      <c r="H3" s="889">
        <f>东北电网NE!L278</f>
        <v>11.421849271971794</v>
      </c>
      <c r="I3" s="890"/>
      <c r="J3" s="895" t="s">
        <v>316</v>
      </c>
      <c r="K3" s="896">
        <f>C28-C3</f>
        <v>0.56030508277046387</v>
      </c>
      <c r="L3" s="897">
        <f>K3/C3</f>
        <v>4.6689386459281404E-2</v>
      </c>
      <c r="M3" s="896">
        <f>D28-D3</f>
        <v>-0.15097781354980633</v>
      </c>
      <c r="N3" s="897">
        <f>M3/D3</f>
        <v>-1.319300249102036E-2</v>
      </c>
      <c r="O3" s="896">
        <f>E28-E3</f>
        <v>-0.4924746970584728</v>
      </c>
      <c r="P3" s="897">
        <f>O3/E3</f>
        <v>-4.2449601916330744E-2</v>
      </c>
      <c r="Q3" s="896">
        <f>F28-F3</f>
        <v>-0.29791143366164263</v>
      </c>
      <c r="R3" s="898">
        <f>Q3/F3</f>
        <v>-2.671872646111308E-2</v>
      </c>
      <c r="S3" s="896">
        <f>G28-G3</f>
        <v>0.12348033013676485</v>
      </c>
      <c r="T3" s="898">
        <f>S3/G3</f>
        <v>1.1421181656910112E-2</v>
      </c>
    </row>
    <row r="4" spans="1:20" x14ac:dyDescent="0.15">
      <c r="A4" s="7"/>
      <c r="B4" s="895" t="s">
        <v>317</v>
      </c>
      <c r="C4" s="888">
        <f>西北电网NW!L47</f>
        <v>8.4503982450534778</v>
      </c>
      <c r="D4" s="888">
        <f>西北电网NW!L92</f>
        <v>8.6544110672539833</v>
      </c>
      <c r="E4" s="888">
        <f>西北电网NW!L138</f>
        <v>8.4577232752136453</v>
      </c>
      <c r="F4" s="888">
        <f>西北电网NW!L185</f>
        <v>8.2256952510223424</v>
      </c>
      <c r="G4" s="888">
        <f>西北电网NW!L238</f>
        <v>8.1753561170065954</v>
      </c>
      <c r="H4" s="889">
        <f>西北电网NW!L292</f>
        <v>8.1588613703743391</v>
      </c>
      <c r="I4" s="890"/>
      <c r="J4" s="895" t="s">
        <v>317</v>
      </c>
      <c r="K4" s="896">
        <f t="shared" ref="K4:K9" si="0">C29-C4</f>
        <v>2.7746017549465236</v>
      </c>
      <c r="L4" s="897">
        <f t="shared" ref="L4:L9" si="1">K4/C4</f>
        <v>0.32833976275268018</v>
      </c>
      <c r="M4" s="896">
        <f t="shared" ref="M4:M9" si="2">D29-D4</f>
        <v>1.5918092829525765</v>
      </c>
      <c r="N4" s="897">
        <f t="shared" ref="N4:N9" si="3">M4/D4</f>
        <v>0.18393039925912053</v>
      </c>
      <c r="O4" s="896">
        <f t="shared" ref="O4:O8" si="4">E29-E4</f>
        <v>1.4897739775870917</v>
      </c>
      <c r="P4" s="897">
        <f t="shared" ref="P4:P9" si="5">O4/E4</f>
        <v>0.17614361798204606</v>
      </c>
      <c r="Q4" s="896">
        <f t="shared" ref="Q4:Q8" si="6">F29-F4</f>
        <v>1.775304748977657</v>
      </c>
      <c r="R4" s="898">
        <f t="shared" ref="R4:R8" si="7">Q4/F4</f>
        <v>0.21582427926162359</v>
      </c>
      <c r="S4" s="896">
        <f t="shared" ref="S4:S8" si="8">G29-G4</f>
        <v>1.7386438829934043</v>
      </c>
      <c r="T4" s="898">
        <f t="shared" ref="T4:T8" si="9">S4/G4</f>
        <v>0.21266888660380562</v>
      </c>
    </row>
    <row r="5" spans="1:20" x14ac:dyDescent="0.15">
      <c r="A5" s="7"/>
      <c r="B5" s="895" t="s">
        <v>318</v>
      </c>
      <c r="C5" s="888">
        <f>华中电网Central!L45</f>
        <v>7.8724858395972799</v>
      </c>
      <c r="D5" s="888">
        <f>华中电网Central!L90</f>
        <v>7.6823523819938622</v>
      </c>
      <c r="E5" s="888">
        <f>华中电网Central!L136</f>
        <v>6.8372082794707936</v>
      </c>
      <c r="F5" s="888">
        <f>华中电网Central!L185</f>
        <v>6.4907603233050502</v>
      </c>
      <c r="G5" s="888">
        <f>华中电网Central!L240</f>
        <v>6.6914874807804727</v>
      </c>
      <c r="H5" s="889">
        <f>华中电网Central!L294</f>
        <v>7.0629133387948198</v>
      </c>
      <c r="I5" s="890"/>
      <c r="J5" s="895" t="s">
        <v>318</v>
      </c>
      <c r="K5" s="896">
        <f t="shared" si="0"/>
        <v>4.9105141604027196</v>
      </c>
      <c r="L5" s="897">
        <f t="shared" si="1"/>
        <v>0.62375649324177362</v>
      </c>
      <c r="M5" s="896">
        <f t="shared" si="2"/>
        <v>3.5729216097545233</v>
      </c>
      <c r="N5" s="897">
        <f t="shared" si="3"/>
        <v>0.46508171352941957</v>
      </c>
      <c r="O5" s="896">
        <f t="shared" si="4"/>
        <v>4.0340076154608386</v>
      </c>
      <c r="P5" s="897">
        <f t="shared" si="5"/>
        <v>0.59000800481290516</v>
      </c>
      <c r="Q5" s="896">
        <f t="shared" si="6"/>
        <v>3.8062396766949504</v>
      </c>
      <c r="R5" s="898">
        <f t="shared" si="7"/>
        <v>0.58640890852627259</v>
      </c>
      <c r="S5" s="896">
        <f t="shared" si="8"/>
        <v>3.2525125192195281</v>
      </c>
      <c r="T5" s="898">
        <f t="shared" si="9"/>
        <v>0.48606719037605761</v>
      </c>
    </row>
    <row r="6" spans="1:20" x14ac:dyDescent="0.15">
      <c r="A6" s="7"/>
      <c r="B6" s="895" t="s">
        <v>319</v>
      </c>
      <c r="C6" s="888">
        <f>华北电网North!L45</f>
        <v>10.995622034338981</v>
      </c>
      <c r="D6" s="888">
        <f>华北电网North!L90</f>
        <v>10.748830896885982</v>
      </c>
      <c r="E6" s="888">
        <f>华北电网North!L136</f>
        <v>11.120852841290636</v>
      </c>
      <c r="F6" s="888">
        <f>华北电网North!L182</f>
        <v>10.624901170764486</v>
      </c>
      <c r="G6" s="888">
        <f>华北电网North!L233</f>
        <v>10.958740396605833</v>
      </c>
      <c r="H6" s="889">
        <f>华北电网North!L285</f>
        <v>11.334940184520022</v>
      </c>
      <c r="I6" s="890"/>
      <c r="J6" s="895" t="s">
        <v>319</v>
      </c>
      <c r="K6" s="896">
        <f t="shared" si="0"/>
        <v>0.17337796566101993</v>
      </c>
      <c r="L6" s="897">
        <f t="shared" si="1"/>
        <v>1.5767908820398337E-2</v>
      </c>
      <c r="M6" s="896">
        <f t="shared" si="2"/>
        <v>-0.67988425739372715</v>
      </c>
      <c r="N6" s="897">
        <f t="shared" si="3"/>
        <v>-6.325192608534709E-2</v>
      </c>
      <c r="O6" s="896">
        <f t="shared" si="4"/>
        <v>-1.2066978197460418</v>
      </c>
      <c r="P6" s="897">
        <f t="shared" si="5"/>
        <v>-0.10850766905805022</v>
      </c>
      <c r="Q6" s="896">
        <f t="shared" si="6"/>
        <v>-0.82190117076448566</v>
      </c>
      <c r="R6" s="898">
        <f t="shared" si="7"/>
        <v>-7.735612384104161E-2</v>
      </c>
      <c r="S6" s="896">
        <f t="shared" si="8"/>
        <v>-0.93774039660583242</v>
      </c>
      <c r="T6" s="898">
        <f t="shared" si="9"/>
        <v>-8.5570089505566854E-2</v>
      </c>
    </row>
    <row r="7" spans="1:20" x14ac:dyDescent="0.15">
      <c r="A7" s="7"/>
      <c r="B7" s="895" t="s">
        <v>320</v>
      </c>
      <c r="C7" s="888">
        <f>华东电网East!L45</f>
        <v>8.655611149133053</v>
      </c>
      <c r="D7" s="888">
        <f>华东电网East!L92</f>
        <v>8.4036735265654858</v>
      </c>
      <c r="E7" s="888">
        <f>华东电网East!L139</f>
        <v>8.1669706149637804</v>
      </c>
      <c r="F7" s="888">
        <f>华东电网East!L186</f>
        <v>8.0141840558092454</v>
      </c>
      <c r="G7" s="888">
        <f>华东电网East!L239</f>
        <v>7.771765560469575</v>
      </c>
      <c r="H7" s="889">
        <f>华东电网East!L292</f>
        <v>7.8805149090484656</v>
      </c>
      <c r="I7" s="890"/>
      <c r="J7" s="895" t="s">
        <v>320</v>
      </c>
      <c r="K7" s="896">
        <f t="shared" si="0"/>
        <v>0.88438885086694619</v>
      </c>
      <c r="L7" s="897">
        <f t="shared" si="1"/>
        <v>0.10217520584384462</v>
      </c>
      <c r="M7" s="896">
        <f t="shared" si="2"/>
        <v>0.42115079918536225</v>
      </c>
      <c r="N7" s="897">
        <f t="shared" si="3"/>
        <v>5.0115083344686194E-2</v>
      </c>
      <c r="O7" s="896">
        <f t="shared" si="4"/>
        <v>0.42539667720859953</v>
      </c>
      <c r="P7" s="897">
        <f t="shared" si="5"/>
        <v>5.2087450446947167E-2</v>
      </c>
      <c r="Q7" s="896">
        <f t="shared" si="6"/>
        <v>0.35281594419075546</v>
      </c>
      <c r="R7" s="898">
        <f t="shared" si="7"/>
        <v>4.4023938274166487E-2</v>
      </c>
      <c r="S7" s="896">
        <f t="shared" si="8"/>
        <v>0.47223443953042477</v>
      </c>
      <c r="T7" s="898">
        <f t="shared" si="9"/>
        <v>6.0762826137268619E-2</v>
      </c>
    </row>
    <row r="8" spans="1:20" x14ac:dyDescent="0.15">
      <c r="A8" s="7"/>
      <c r="B8" s="895" t="s">
        <v>321</v>
      </c>
      <c r="C8" s="888">
        <f>南方电网Southern!L43</f>
        <v>7.5529420539896011</v>
      </c>
      <c r="D8" s="888">
        <f>南方电网Southern!L88</f>
        <v>7.4084860623283779</v>
      </c>
      <c r="E8" s="888">
        <f>南方电网Southern!L133</f>
        <v>6.5563977624903949</v>
      </c>
      <c r="F8" s="892">
        <f>南方电网Southern!L180</f>
        <v>6.6829640393029965</v>
      </c>
      <c r="G8" s="892">
        <f>南方电网Southern!L233</f>
        <v>6.692298815678658</v>
      </c>
      <c r="H8" s="893">
        <f>南方电网Southern!L286</f>
        <v>6.7254353636778816</v>
      </c>
      <c r="I8" s="890"/>
      <c r="J8" s="895" t="s">
        <v>321</v>
      </c>
      <c r="K8" s="896">
        <f t="shared" si="0"/>
        <v>3.0550579460103995</v>
      </c>
      <c r="L8" s="897">
        <f t="shared" si="1"/>
        <v>0.4044858181318447</v>
      </c>
      <c r="M8" s="896">
        <f t="shared" si="2"/>
        <v>2.5786605579087114</v>
      </c>
      <c r="N8" s="897">
        <f t="shared" si="3"/>
        <v>0.34806849013606384</v>
      </c>
      <c r="O8" s="896">
        <f t="shared" si="4"/>
        <v>3.2053273941511602</v>
      </c>
      <c r="P8" s="897">
        <f t="shared" si="5"/>
        <v>0.48888543835596127</v>
      </c>
      <c r="Q8" s="896">
        <f t="shared" si="6"/>
        <v>2.8060359606970042</v>
      </c>
      <c r="R8" s="898">
        <f t="shared" si="7"/>
        <v>0.41987895553447591</v>
      </c>
      <c r="S8" s="896">
        <f t="shared" si="8"/>
        <v>2.6517011843213414</v>
      </c>
      <c r="T8" s="898">
        <f t="shared" si="9"/>
        <v>0.39623173700925601</v>
      </c>
    </row>
    <row r="9" spans="1:20" x14ac:dyDescent="0.15">
      <c r="A9" s="8"/>
      <c r="B9" s="895" t="s">
        <v>322</v>
      </c>
      <c r="C9" s="888">
        <f>海南Hainan!L44</f>
        <v>7.8031339363745706</v>
      </c>
      <c r="D9" s="888">
        <f>海南Hainan!L50</f>
        <v>7.6137696784476168</v>
      </c>
      <c r="E9" s="888">
        <f>海南Hainan!L56</f>
        <v>7.6865324094009377</v>
      </c>
      <c r="F9" s="888" t="s">
        <v>412</v>
      </c>
      <c r="G9" s="888" t="s">
        <v>412</v>
      </c>
      <c r="H9" s="888" t="s">
        <v>412</v>
      </c>
      <c r="I9" s="890"/>
      <c r="J9" s="895" t="s">
        <v>322</v>
      </c>
      <c r="K9" s="896">
        <f t="shared" si="0"/>
        <v>1.1408660636254302</v>
      </c>
      <c r="L9" s="897">
        <f t="shared" si="1"/>
        <v>0.14620613626881948</v>
      </c>
      <c r="M9" s="896">
        <f t="shared" si="2"/>
        <v>0.54014050452208995</v>
      </c>
      <c r="N9" s="897">
        <f t="shared" si="3"/>
        <v>7.0942585254591004E-2</v>
      </c>
      <c r="O9" s="896">
        <f>E34-E9</f>
        <v>0.2852351286682886</v>
      </c>
      <c r="P9" s="897">
        <f t="shared" si="5"/>
        <v>3.7108427243399716E-2</v>
      </c>
      <c r="Q9" s="896"/>
      <c r="R9" s="895"/>
      <c r="S9" s="896"/>
      <c r="T9" s="895"/>
    </row>
    <row r="10" spans="1:20" x14ac:dyDescent="0.15">
      <c r="B10" s="894"/>
      <c r="C10" s="894"/>
      <c r="D10" s="894"/>
      <c r="E10" s="894"/>
      <c r="F10" s="894"/>
      <c r="G10" s="894"/>
      <c r="H10" s="894"/>
      <c r="I10" s="890"/>
    </row>
    <row r="11" spans="1:20" x14ac:dyDescent="0.15">
      <c r="B11" s="894"/>
      <c r="C11" s="894"/>
      <c r="D11" s="894"/>
      <c r="E11" s="894"/>
      <c r="F11" s="894"/>
      <c r="G11" s="894"/>
      <c r="H11" s="894"/>
    </row>
    <row r="12" spans="1:20" ht="43.5" customHeight="1" x14ac:dyDescent="0.15">
      <c r="B12" s="927" t="s">
        <v>528</v>
      </c>
      <c r="C12" s="928"/>
      <c r="D12" s="928"/>
      <c r="E12" s="928"/>
      <c r="F12" s="928"/>
      <c r="G12" s="894"/>
      <c r="H12" s="894"/>
      <c r="J12" s="925" t="s">
        <v>542</v>
      </c>
      <c r="K12" s="926"/>
      <c r="L12" s="926"/>
      <c r="M12" s="926"/>
      <c r="N12" s="926"/>
      <c r="O12" s="926"/>
      <c r="P12" s="926"/>
      <c r="Q12" s="926"/>
      <c r="R12" s="926"/>
      <c r="S12" s="926"/>
      <c r="T12" s="926"/>
    </row>
    <row r="13" spans="1:20" ht="97.5" customHeight="1" x14ac:dyDescent="0.25">
      <c r="A13" s="6"/>
      <c r="B13" s="900" t="s">
        <v>511</v>
      </c>
      <c r="C13" s="909" t="s">
        <v>529</v>
      </c>
      <c r="D13" s="909" t="s">
        <v>530</v>
      </c>
      <c r="E13" s="909" t="s">
        <v>531</v>
      </c>
      <c r="F13" s="909" t="s">
        <v>532</v>
      </c>
      <c r="G13" s="909" t="s">
        <v>533</v>
      </c>
      <c r="H13" s="910" t="s">
        <v>534</v>
      </c>
      <c r="J13" s="900" t="s">
        <v>511</v>
      </c>
      <c r="K13" s="902" t="s">
        <v>548</v>
      </c>
      <c r="L13" s="887" t="s">
        <v>516</v>
      </c>
      <c r="M13" s="902" t="s">
        <v>549</v>
      </c>
      <c r="N13" s="902" t="s">
        <v>517</v>
      </c>
      <c r="O13" s="902" t="s">
        <v>550</v>
      </c>
      <c r="P13" s="887" t="s">
        <v>518</v>
      </c>
      <c r="Q13" s="902" t="s">
        <v>551</v>
      </c>
      <c r="R13" s="887" t="s">
        <v>519</v>
      </c>
      <c r="S13" s="902" t="s">
        <v>552</v>
      </c>
      <c r="T13" s="887" t="s">
        <v>520</v>
      </c>
    </row>
    <row r="14" spans="1:20" x14ac:dyDescent="0.15">
      <c r="A14" s="7"/>
      <c r="B14" s="895" t="s">
        <v>316</v>
      </c>
      <c r="C14" s="888">
        <f>东北电网NE!B288</f>
        <v>11.94239923057483</v>
      </c>
      <c r="D14" s="888">
        <f>东北电网NE!B289</f>
        <v>11.388491954707959</v>
      </c>
      <c r="E14" s="888">
        <f>东北电网NE!B290</f>
        <v>11.545193749219681</v>
      </c>
      <c r="F14" s="888">
        <f>东北电网NE!B291</f>
        <v>11.096241835822843</v>
      </c>
      <c r="G14" s="888">
        <f>东北电网NE!B292</f>
        <v>10.760061139362229</v>
      </c>
      <c r="H14" s="888">
        <f>东北电网NE!B293</f>
        <v>11.367168717325681</v>
      </c>
      <c r="J14" s="895" t="s">
        <v>316</v>
      </c>
      <c r="K14" s="896">
        <f>C28-C14</f>
        <v>0.61860076942516962</v>
      </c>
      <c r="L14" s="897">
        <f>K14/C14</f>
        <v>5.179870120582078E-2</v>
      </c>
      <c r="M14" s="896">
        <f>D28-D14</f>
        <v>-9.5690109111384203E-2</v>
      </c>
      <c r="N14" s="897">
        <f>M14/D14</f>
        <v>-8.4023512061073436E-3</v>
      </c>
      <c r="O14" s="896">
        <f>E28-E14</f>
        <v>-0.43627114627159358</v>
      </c>
      <c r="P14" s="897">
        <f>O14/E14</f>
        <v>-3.778811822028369E-2</v>
      </c>
      <c r="Q14" s="896">
        <f>F28-F14</f>
        <v>-0.24424183582284265</v>
      </c>
      <c r="R14" s="898">
        <f>Q14/F14</f>
        <v>-2.2011221406002358E-2</v>
      </c>
      <c r="S14" s="896">
        <f>G28-G14</f>
        <v>0.17493886063777175</v>
      </c>
      <c r="T14" s="898">
        <f>S14/G14</f>
        <v>1.6258166043110488E-2</v>
      </c>
    </row>
    <row r="15" spans="1:20" x14ac:dyDescent="0.15">
      <c r="A15" s="7"/>
      <c r="B15" s="895" t="s">
        <v>317</v>
      </c>
      <c r="C15" s="888">
        <f>西北电网NW!B303</f>
        <v>8.4089801785823415</v>
      </c>
      <c r="D15" s="888">
        <f>西北电网NW!B304</f>
        <v>8.612266394353906</v>
      </c>
      <c r="E15" s="888">
        <f>西北电网NW!B305</f>
        <v>8.4164818326762862</v>
      </c>
      <c r="F15" s="888">
        <f>西北电网NW!B306</f>
        <v>8.1855996484760691</v>
      </c>
      <c r="G15" s="888">
        <f>西北电网NW!B307</f>
        <v>8.1355817731014692</v>
      </c>
      <c r="H15" s="888">
        <f>西北电网NW!B308</f>
        <v>8.1188769050915042</v>
      </c>
      <c r="J15" s="895" t="s">
        <v>317</v>
      </c>
      <c r="K15" s="896">
        <f t="shared" ref="K15:K20" si="10">C29-C15</f>
        <v>2.8160198214176599</v>
      </c>
      <c r="L15" s="897">
        <f t="shared" ref="L15:L20" si="11">K15/C15</f>
        <v>0.33488244253328814</v>
      </c>
      <c r="M15" s="896">
        <f t="shared" ref="M15:M20" si="12">D29-D15</f>
        <v>1.6339539558526539</v>
      </c>
      <c r="N15" s="897">
        <f t="shared" ref="N15:N20" si="13">M15/D15</f>
        <v>0.18972403790526657</v>
      </c>
      <c r="O15" s="896">
        <f t="shared" ref="O15:O20" si="14">E29-E15</f>
        <v>1.5310154201244508</v>
      </c>
      <c r="P15" s="897">
        <f t="shared" ref="P15:P20" si="15">O15/E15</f>
        <v>0.18190681695294719</v>
      </c>
      <c r="Q15" s="896">
        <f t="shared" ref="Q15:Q19" si="16">F29-F15</f>
        <v>1.8154003515239303</v>
      </c>
      <c r="R15" s="898">
        <f t="shared" ref="R15:R19" si="17">Q15/F15</f>
        <v>0.22177976317983097</v>
      </c>
      <c r="S15" s="896">
        <f t="shared" ref="S15:S19" si="18">G29-G15</f>
        <v>1.7784182268985305</v>
      </c>
      <c r="T15" s="898">
        <f t="shared" ref="T15:T19" si="19">S15/G15</f>
        <v>0.21859754796866321</v>
      </c>
    </row>
    <row r="16" spans="1:20" x14ac:dyDescent="0.15">
      <c r="A16" s="7"/>
      <c r="B16" s="895" t="s">
        <v>318</v>
      </c>
      <c r="C16" s="888">
        <f>华中电网Central!B306</f>
        <v>7.8340005112232882</v>
      </c>
      <c r="D16" s="888">
        <f>华中电网Central!B307</f>
        <v>7.6449429606594448</v>
      </c>
      <c r="E16" s="888">
        <f>华中电网Central!B308</f>
        <v>6.8039966846779887</v>
      </c>
      <c r="F16" s="888">
        <f>华中电网Central!B309</f>
        <v>6.4594966035735553</v>
      </c>
      <c r="G16" s="888">
        <f>华中电网Central!B310</f>
        <v>6.6603628422955197</v>
      </c>
      <c r="H16" s="888">
        <f>华中电网Central!B311</f>
        <v>7.0299631360479422</v>
      </c>
      <c r="J16" s="895" t="s">
        <v>318</v>
      </c>
      <c r="K16" s="896">
        <f t="shared" si="10"/>
        <v>4.9489994887767113</v>
      </c>
      <c r="L16" s="897">
        <f t="shared" si="11"/>
        <v>0.63173336300994432</v>
      </c>
      <c r="M16" s="896">
        <f t="shared" si="12"/>
        <v>3.6103310310889407</v>
      </c>
      <c r="N16" s="897">
        <f t="shared" si="13"/>
        <v>0.47225087874004457</v>
      </c>
      <c r="O16" s="896">
        <f t="shared" si="14"/>
        <v>4.0672192102536435</v>
      </c>
      <c r="P16" s="897">
        <f t="shared" si="15"/>
        <v>0.59776913463415837</v>
      </c>
      <c r="Q16" s="896">
        <f t="shared" si="16"/>
        <v>3.8375033964264453</v>
      </c>
      <c r="R16" s="898">
        <f t="shared" si="17"/>
        <v>0.59408706776058096</v>
      </c>
      <c r="S16" s="896">
        <f t="shared" si="18"/>
        <v>3.2836371577044812</v>
      </c>
      <c r="T16" s="898">
        <f t="shared" si="19"/>
        <v>0.49301175258084934</v>
      </c>
    </row>
    <row r="17" spans="1:20" x14ac:dyDescent="0.15">
      <c r="A17" s="7"/>
      <c r="B17" s="895" t="s">
        <v>319</v>
      </c>
      <c r="C17" s="888">
        <f>华北电网North!B295</f>
        <v>10.942056311245457</v>
      </c>
      <c r="D17" s="888">
        <f>华北电网North!B296</f>
        <v>10.69687485870063</v>
      </c>
      <c r="E17" s="888">
        <f>华北电网North!B297</f>
        <v>11.067366651454051</v>
      </c>
      <c r="F17" s="888">
        <f>华北电网North!B298</f>
        <v>10.574041603447085</v>
      </c>
      <c r="G17" s="888">
        <f>华北电网North!B299</f>
        <v>10.907700595575786</v>
      </c>
      <c r="H17" s="888">
        <f>华北电网North!B300</f>
        <v>11.281590065428832</v>
      </c>
      <c r="J17" s="895" t="s">
        <v>319</v>
      </c>
      <c r="K17" s="896">
        <f t="shared" si="10"/>
        <v>0.22694368875454352</v>
      </c>
      <c r="L17" s="897">
        <f t="shared" si="11"/>
        <v>2.0740497242854358E-2</v>
      </c>
      <c r="M17" s="896">
        <f t="shared" si="12"/>
        <v>-0.62792821920837483</v>
      </c>
      <c r="N17" s="897">
        <f t="shared" si="13"/>
        <v>-5.8702025358147503E-2</v>
      </c>
      <c r="O17" s="896">
        <f t="shared" si="14"/>
        <v>-1.1532116299094568</v>
      </c>
      <c r="P17" s="897">
        <f t="shared" si="15"/>
        <v>-0.104199279397502</v>
      </c>
      <c r="Q17" s="896">
        <f t="shared" si="16"/>
        <v>-0.77104160344708461</v>
      </c>
      <c r="R17" s="898">
        <f t="shared" si="17"/>
        <v>-7.291834403183442E-2</v>
      </c>
      <c r="S17" s="896">
        <f t="shared" si="18"/>
        <v>-0.8867005955757854</v>
      </c>
      <c r="T17" s="898">
        <f t="shared" si="19"/>
        <v>-8.1291248123865373E-2</v>
      </c>
    </row>
    <row r="18" spans="1:20" x14ac:dyDescent="0.15">
      <c r="A18" s="7"/>
      <c r="B18" s="895" t="s">
        <v>320</v>
      </c>
      <c r="C18" s="888">
        <f>华东电网East!B304</f>
        <v>8.614349882211279</v>
      </c>
      <c r="D18" s="888">
        <f>华东电网East!B305</f>
        <v>8.3635259703692206</v>
      </c>
      <c r="E18" s="888">
        <f>华东电网East!B306</f>
        <v>8.1278407774155177</v>
      </c>
      <c r="F18" s="888">
        <f>华东电网East!B307</f>
        <v>7.9759420166452584</v>
      </c>
      <c r="G18" s="888">
        <f>华东电网East!B308</f>
        <v>7.7356897186171834</v>
      </c>
      <c r="H18" s="888">
        <f>华东电网East!B309</f>
        <v>7.8426731370435769</v>
      </c>
      <c r="J18" s="895" t="s">
        <v>320</v>
      </c>
      <c r="K18" s="896">
        <f t="shared" si="10"/>
        <v>0.92565011778872019</v>
      </c>
      <c r="L18" s="897">
        <f t="shared" si="11"/>
        <v>0.10745443712475589</v>
      </c>
      <c r="M18" s="896">
        <f t="shared" si="12"/>
        <v>0.46129835538162745</v>
      </c>
      <c r="N18" s="897">
        <f t="shared" si="13"/>
        <v>5.515596615780733E-2</v>
      </c>
      <c r="O18" s="896">
        <f t="shared" si="14"/>
        <v>0.46452651475686224</v>
      </c>
      <c r="P18" s="897">
        <f t="shared" si="15"/>
        <v>5.7152511654463278E-2</v>
      </c>
      <c r="Q18" s="896">
        <f t="shared" si="16"/>
        <v>0.39105798335474251</v>
      </c>
      <c r="R18" s="898">
        <f t="shared" si="17"/>
        <v>4.9029692359677468E-2</v>
      </c>
      <c r="S18" s="896">
        <f t="shared" si="18"/>
        <v>0.50831028138281642</v>
      </c>
      <c r="T18" s="898">
        <f t="shared" si="19"/>
        <v>6.5709755674337067E-2</v>
      </c>
    </row>
    <row r="19" spans="1:20" x14ac:dyDescent="0.15">
      <c r="A19" s="7"/>
      <c r="B19" s="895" t="s">
        <v>321</v>
      </c>
      <c r="C19" s="888">
        <f>南方电网Southern!B297</f>
        <v>7.5166816665412846</v>
      </c>
      <c r="D19" s="888">
        <f>南方电网Southern!B298</f>
        <v>7.3732557871437541</v>
      </c>
      <c r="E19" s="888">
        <f>南方电网Southern!B299</f>
        <v>6.5253382152103709</v>
      </c>
      <c r="F19" s="888">
        <f>南方电网Southern!B300</f>
        <v>6.6512780094721249</v>
      </c>
      <c r="G19" s="888">
        <f>南方电网Southern!B301</f>
        <v>6.6608838951757194</v>
      </c>
      <c r="H19" s="888">
        <f>南方电网Southern!B302</f>
        <v>6.6937113291908803</v>
      </c>
      <c r="J19" s="895" t="s">
        <v>321</v>
      </c>
      <c r="K19" s="896">
        <f t="shared" si="10"/>
        <v>3.091318333458716</v>
      </c>
      <c r="L19" s="897">
        <f t="shared" si="11"/>
        <v>0.41126104185294721</v>
      </c>
      <c r="M19" s="896">
        <f t="shared" si="12"/>
        <v>2.6138908330933353</v>
      </c>
      <c r="N19" s="897">
        <f t="shared" si="13"/>
        <v>0.35450971844093615</v>
      </c>
      <c r="O19" s="896">
        <f t="shared" si="14"/>
        <v>3.2363869414311841</v>
      </c>
      <c r="P19" s="897">
        <f t="shared" si="15"/>
        <v>0.49597229058369136</v>
      </c>
      <c r="Q19" s="896">
        <f t="shared" si="16"/>
        <v>2.8377219905278759</v>
      </c>
      <c r="R19" s="898">
        <f t="shared" si="17"/>
        <v>0.42664311828293133</v>
      </c>
      <c r="S19" s="896">
        <f t="shared" si="18"/>
        <v>2.68311610482428</v>
      </c>
      <c r="T19" s="898">
        <f t="shared" si="19"/>
        <v>0.40281682537171704</v>
      </c>
    </row>
    <row r="20" spans="1:20" x14ac:dyDescent="0.15">
      <c r="A20" s="8"/>
      <c r="B20" s="895" t="s">
        <v>322</v>
      </c>
      <c r="C20" s="888">
        <f>海南Hainan!B65</f>
        <v>7.7720304918814902</v>
      </c>
      <c r="D20" s="888">
        <f>海南Hainan!B66</f>
        <v>7.5805615385757532</v>
      </c>
      <c r="E20" s="888">
        <f>海南Hainan!B67</f>
        <v>7.6533053319444653</v>
      </c>
      <c r="F20" s="888" t="s">
        <v>412</v>
      </c>
      <c r="G20" s="888" t="s">
        <v>412</v>
      </c>
      <c r="H20" s="888" t="s">
        <v>412</v>
      </c>
      <c r="J20" s="895" t="s">
        <v>322</v>
      </c>
      <c r="K20" s="896">
        <f t="shared" si="10"/>
        <v>1.1719695081185106</v>
      </c>
      <c r="L20" s="897">
        <f t="shared" si="11"/>
        <v>0.15079322055449049</v>
      </c>
      <c r="M20" s="896">
        <f t="shared" si="12"/>
        <v>0.5733486443939535</v>
      </c>
      <c r="N20" s="897">
        <f t="shared" si="13"/>
        <v>7.5634059756168812E-2</v>
      </c>
      <c r="O20" s="896">
        <f t="shared" si="14"/>
        <v>0.31846220612476106</v>
      </c>
      <c r="P20" s="897">
        <f t="shared" si="15"/>
        <v>4.1611067677584712E-2</v>
      </c>
      <c r="Q20" s="896"/>
      <c r="R20" s="895"/>
      <c r="S20" s="896"/>
      <c r="T20" s="895"/>
    </row>
    <row r="23" spans="1:20" ht="27" x14ac:dyDescent="0.15">
      <c r="J23" s="906" t="s">
        <v>513</v>
      </c>
      <c r="K23" s="901"/>
      <c r="L23" s="901"/>
    </row>
    <row r="24" spans="1:20" ht="33.75" customHeight="1" x14ac:dyDescent="0.15">
      <c r="J24" s="929" t="s">
        <v>514</v>
      </c>
      <c r="K24" s="929"/>
      <c r="L24" s="929"/>
    </row>
    <row r="25" spans="1:20" ht="32.25" customHeight="1" x14ac:dyDescent="0.15">
      <c r="J25" s="930" t="s">
        <v>515</v>
      </c>
      <c r="K25" s="931"/>
      <c r="L25" s="931"/>
      <c r="O25" s="903"/>
      <c r="P25" s="903"/>
      <c r="Q25" s="903"/>
    </row>
    <row r="26" spans="1:20" ht="39" customHeight="1" x14ac:dyDescent="0.25">
      <c r="B26" s="925" t="s">
        <v>535</v>
      </c>
      <c r="C26" s="926"/>
      <c r="D26" s="926"/>
      <c r="E26" s="926"/>
      <c r="F26" s="926"/>
      <c r="G26" s="890"/>
      <c r="H26" s="890"/>
      <c r="I26" s="890"/>
      <c r="K26" s="891"/>
      <c r="L26" s="891"/>
      <c r="M26" s="891"/>
      <c r="N26" s="891"/>
      <c r="O26" s="903"/>
      <c r="P26" s="903"/>
      <c r="Q26" s="903"/>
    </row>
    <row r="27" spans="1:20" ht="94.5" customHeight="1" x14ac:dyDescent="0.15">
      <c r="A27" s="6"/>
      <c r="B27" s="900" t="s">
        <v>511</v>
      </c>
      <c r="C27" s="907" t="s">
        <v>536</v>
      </c>
      <c r="D27" s="907" t="s">
        <v>537</v>
      </c>
      <c r="E27" s="907" t="s">
        <v>538</v>
      </c>
      <c r="F27" s="907" t="s">
        <v>539</v>
      </c>
      <c r="G27" s="907" t="s">
        <v>540</v>
      </c>
      <c r="I27" s="890"/>
      <c r="O27" s="903"/>
      <c r="P27" s="903"/>
      <c r="Q27" s="903"/>
    </row>
    <row r="28" spans="1:20" ht="14.25" x14ac:dyDescent="0.15">
      <c r="A28" s="7"/>
      <c r="B28" s="895" t="s">
        <v>316</v>
      </c>
      <c r="C28" s="896">
        <v>12.561</v>
      </c>
      <c r="D28" s="896">
        <v>11.292801845596575</v>
      </c>
      <c r="E28" s="896">
        <v>11.108922602948088</v>
      </c>
      <c r="F28" s="896">
        <v>10.852</v>
      </c>
      <c r="G28" s="896">
        <v>10.935</v>
      </c>
      <c r="I28" s="890"/>
      <c r="J28" s="899"/>
      <c r="O28" s="903"/>
      <c r="P28" s="903"/>
      <c r="Q28" s="903"/>
    </row>
    <row r="29" spans="1:20" x14ac:dyDescent="0.15">
      <c r="A29" s="7"/>
      <c r="B29" s="895" t="s">
        <v>317</v>
      </c>
      <c r="C29" s="896">
        <v>11.225000000000001</v>
      </c>
      <c r="D29" s="896">
        <v>10.24622035020656</v>
      </c>
      <c r="E29" s="896">
        <v>9.947497252800737</v>
      </c>
      <c r="F29" s="896">
        <v>10.000999999999999</v>
      </c>
      <c r="G29" s="895">
        <v>9.9139999999999997</v>
      </c>
      <c r="I29" s="890"/>
      <c r="O29" s="903"/>
      <c r="P29" s="903"/>
      <c r="Q29" s="903"/>
    </row>
    <row r="30" spans="1:20" x14ac:dyDescent="0.15">
      <c r="A30" s="7"/>
      <c r="B30" s="895" t="s">
        <v>318</v>
      </c>
      <c r="C30" s="896">
        <v>12.782999999999999</v>
      </c>
      <c r="D30" s="896">
        <v>11.255273991748385</v>
      </c>
      <c r="E30" s="896">
        <v>10.871215894931632</v>
      </c>
      <c r="F30" s="896">
        <v>10.297000000000001</v>
      </c>
      <c r="G30" s="904">
        <v>9.9440000000000008</v>
      </c>
      <c r="I30" s="890"/>
      <c r="O30" s="903"/>
      <c r="P30" s="903"/>
      <c r="Q30" s="903"/>
    </row>
    <row r="31" spans="1:20" x14ac:dyDescent="0.15">
      <c r="A31" s="7"/>
      <c r="B31" s="895" t="s">
        <v>319</v>
      </c>
      <c r="C31" s="896">
        <v>11.169</v>
      </c>
      <c r="D31" s="896">
        <v>10.068946639492255</v>
      </c>
      <c r="E31" s="896">
        <v>9.9141550215445946</v>
      </c>
      <c r="F31" s="896">
        <v>9.8030000000000008</v>
      </c>
      <c r="G31" s="896">
        <v>10.021000000000001</v>
      </c>
      <c r="I31" s="890"/>
      <c r="O31" s="903"/>
      <c r="P31" s="903"/>
      <c r="Q31" s="903"/>
    </row>
    <row r="32" spans="1:20" x14ac:dyDescent="0.15">
      <c r="A32" s="7"/>
      <c r="B32" s="895" t="s">
        <v>320</v>
      </c>
      <c r="C32" s="896">
        <v>9.5399999999999991</v>
      </c>
      <c r="D32" s="896">
        <v>8.8248243257508481</v>
      </c>
      <c r="E32" s="896">
        <v>8.5923672921723799</v>
      </c>
      <c r="F32" s="896">
        <v>8.3670000000000009</v>
      </c>
      <c r="G32" s="896">
        <v>8.2439999999999998</v>
      </c>
      <c r="I32" s="890"/>
      <c r="O32" s="903"/>
      <c r="P32" s="903"/>
      <c r="Q32" s="903"/>
    </row>
    <row r="33" spans="1:9" x14ac:dyDescent="0.15">
      <c r="A33" s="7"/>
      <c r="B33" s="895" t="s">
        <v>321</v>
      </c>
      <c r="C33" s="896">
        <v>10.608000000000001</v>
      </c>
      <c r="D33" s="896">
        <v>9.9871466202370893</v>
      </c>
      <c r="E33" s="896">
        <v>9.761725156641555</v>
      </c>
      <c r="F33" s="896">
        <v>9.4890000000000008</v>
      </c>
      <c r="G33" s="896">
        <v>9.3439999999999994</v>
      </c>
      <c r="I33" s="890"/>
    </row>
    <row r="34" spans="1:9" x14ac:dyDescent="0.15">
      <c r="A34" s="8"/>
      <c r="B34" s="895" t="s">
        <v>322</v>
      </c>
      <c r="C34" s="896">
        <v>8.9440000000000008</v>
      </c>
      <c r="D34" s="896">
        <v>8.1539101829697067</v>
      </c>
      <c r="E34" s="896">
        <v>7.9717675380692263</v>
      </c>
      <c r="F34" s="905" t="s">
        <v>412</v>
      </c>
      <c r="G34" s="905" t="s">
        <v>412</v>
      </c>
      <c r="I34" s="890"/>
    </row>
  </sheetData>
  <mergeCells count="7">
    <mergeCell ref="B1:F1"/>
    <mergeCell ref="B26:F26"/>
    <mergeCell ref="B12:F12"/>
    <mergeCell ref="J1:T1"/>
    <mergeCell ref="J12:T12"/>
    <mergeCell ref="J24:L24"/>
    <mergeCell ref="J25:L25"/>
  </mergeCells>
  <phoneticPr fontId="27" type="noConversion"/>
  <pageMargins left="0.7" right="0.7" top="0.75" bottom="0.75" header="0.3" footer="0.3"/>
  <pageSetup orientation="landscape"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enableFormatConditionsCalculation="0"/>
  <dimension ref="A1:G31"/>
  <sheetViews>
    <sheetView showGridLines="0" topLeftCell="A31" zoomScale="90" zoomScaleNormal="90" zoomScalePageLayoutView="80" workbookViewId="0">
      <selection activeCell="C18" sqref="C18"/>
    </sheetView>
  </sheetViews>
  <sheetFormatPr defaultColWidth="8.875" defaultRowHeight="13.5" x14ac:dyDescent="0.15"/>
  <cols>
    <col min="1" max="1" width="26.25" customWidth="1"/>
    <col min="2" max="2" width="18.75" customWidth="1"/>
    <col min="3" max="3" width="14.25" customWidth="1"/>
    <col min="4" max="4" width="39.25" customWidth="1"/>
    <col min="5" max="5" width="26.875" customWidth="1"/>
    <col min="6" max="6" width="24" customWidth="1"/>
  </cols>
  <sheetData>
    <row r="1" spans="1:7" ht="65.25" customHeight="1" x14ac:dyDescent="0.15">
      <c r="A1" s="86"/>
      <c r="B1" s="87" t="s">
        <v>403</v>
      </c>
      <c r="C1" s="87" t="s">
        <v>218</v>
      </c>
      <c r="D1" s="88" t="s">
        <v>217</v>
      </c>
      <c r="E1" s="87" t="s">
        <v>215</v>
      </c>
      <c r="F1" s="87" t="s">
        <v>216</v>
      </c>
    </row>
    <row r="2" spans="1:7" ht="57" customHeight="1" x14ac:dyDescent="0.15">
      <c r="A2" s="86"/>
      <c r="B2" s="142" t="s">
        <v>219</v>
      </c>
      <c r="C2" s="86" t="s">
        <v>404</v>
      </c>
      <c r="D2" s="142" t="s">
        <v>157</v>
      </c>
      <c r="E2" s="142" t="s">
        <v>158</v>
      </c>
      <c r="F2" s="142" t="s">
        <v>159</v>
      </c>
    </row>
    <row r="3" spans="1:7" ht="27" x14ac:dyDescent="0.25">
      <c r="A3" s="10" t="s">
        <v>324</v>
      </c>
      <c r="B3" s="94">
        <v>26.37</v>
      </c>
      <c r="C3" s="102">
        <v>98</v>
      </c>
      <c r="D3" s="101">
        <v>20908</v>
      </c>
      <c r="E3" s="98">
        <v>1E-3</v>
      </c>
      <c r="F3" s="99">
        <v>1.5E-3</v>
      </c>
      <c r="G3" s="2"/>
    </row>
    <row r="4" spans="1:7" ht="27" x14ac:dyDescent="0.25">
      <c r="A4" s="11" t="s">
        <v>325</v>
      </c>
      <c r="B4" s="95">
        <v>25.41</v>
      </c>
      <c r="C4" s="103">
        <v>98</v>
      </c>
      <c r="D4" s="92">
        <v>26344</v>
      </c>
      <c r="E4" s="100">
        <v>1E-3</v>
      </c>
      <c r="F4" s="99">
        <v>1.5E-3</v>
      </c>
      <c r="G4" s="2"/>
    </row>
    <row r="5" spans="1:7" ht="27" x14ac:dyDescent="0.25">
      <c r="A5" s="11" t="s">
        <v>326</v>
      </c>
      <c r="B5" s="95">
        <v>25.41</v>
      </c>
      <c r="C5" s="103">
        <v>98</v>
      </c>
      <c r="D5" s="92">
        <v>10454</v>
      </c>
      <c r="E5" s="100">
        <v>1E-3</v>
      </c>
      <c r="F5" s="99">
        <v>1.5E-3</v>
      </c>
      <c r="G5" s="2"/>
    </row>
    <row r="6" spans="1:7" ht="27" x14ac:dyDescent="0.25">
      <c r="A6" s="11" t="s">
        <v>327</v>
      </c>
      <c r="B6" s="95">
        <v>33.56</v>
      </c>
      <c r="C6" s="103">
        <v>98</v>
      </c>
      <c r="D6" s="92">
        <v>17584</v>
      </c>
      <c r="E6" s="100">
        <v>1E-3</v>
      </c>
      <c r="F6" s="99">
        <v>1.5E-3</v>
      </c>
      <c r="G6" s="2"/>
    </row>
    <row r="7" spans="1:7" ht="27" x14ac:dyDescent="0.25">
      <c r="A7" s="11" t="s">
        <v>328</v>
      </c>
      <c r="B7" s="95">
        <v>29.42</v>
      </c>
      <c r="C7" s="103">
        <v>93</v>
      </c>
      <c r="D7" s="92">
        <v>28435</v>
      </c>
      <c r="E7" s="100">
        <v>1E-3</v>
      </c>
      <c r="F7" s="99">
        <v>1.5E-3</v>
      </c>
      <c r="G7" s="2"/>
    </row>
    <row r="8" spans="1:7" ht="27" x14ac:dyDescent="0.25">
      <c r="A8" s="11" t="s">
        <v>329</v>
      </c>
      <c r="B8" s="93">
        <v>13.58</v>
      </c>
      <c r="C8" s="103">
        <v>99</v>
      </c>
      <c r="D8" s="92">
        <v>173535</v>
      </c>
      <c r="E8" s="100">
        <v>1E-3</v>
      </c>
      <c r="F8" s="99">
        <v>1E-4</v>
      </c>
      <c r="G8" s="2"/>
    </row>
    <row r="9" spans="1:7" ht="27" x14ac:dyDescent="0.25">
      <c r="A9" s="11" t="s">
        <v>330</v>
      </c>
      <c r="B9" s="449">
        <v>12.2</v>
      </c>
      <c r="C9" s="103">
        <v>99</v>
      </c>
      <c r="D9" s="92">
        <v>202218</v>
      </c>
      <c r="E9" s="100">
        <v>1E-3</v>
      </c>
      <c r="F9" s="99">
        <v>1E-4</v>
      </c>
      <c r="G9" s="2"/>
    </row>
    <row r="10" spans="1:7" ht="27" x14ac:dyDescent="0.25">
      <c r="A10" s="11" t="s">
        <v>331</v>
      </c>
      <c r="B10" s="93">
        <v>20.079999999999998</v>
      </c>
      <c r="C10" s="103">
        <v>98</v>
      </c>
      <c r="D10" s="92">
        <v>41816</v>
      </c>
      <c r="E10" s="100">
        <v>3.0000000000000001E-3</v>
      </c>
      <c r="F10" s="99">
        <v>5.9999999999999995E-4</v>
      </c>
      <c r="G10" s="2"/>
    </row>
    <row r="11" spans="1:7" ht="27" x14ac:dyDescent="0.25">
      <c r="A11" s="11" t="s">
        <v>332</v>
      </c>
      <c r="B11" s="96">
        <v>18.899999999999999</v>
      </c>
      <c r="C11" s="103">
        <v>98</v>
      </c>
      <c r="D11" s="92">
        <v>43070</v>
      </c>
      <c r="E11" s="100">
        <v>3.0000000000000001E-3</v>
      </c>
      <c r="F11" s="99">
        <v>5.9999999999999995E-4</v>
      </c>
      <c r="G11" s="2"/>
    </row>
    <row r="12" spans="1:7" ht="27" x14ac:dyDescent="0.25">
      <c r="A12" s="11" t="s">
        <v>333</v>
      </c>
      <c r="B12" s="96">
        <v>20.2</v>
      </c>
      <c r="C12" s="103">
        <v>98</v>
      </c>
      <c r="D12" s="92">
        <v>42652</v>
      </c>
      <c r="E12" s="100">
        <v>3.0000000000000001E-3</v>
      </c>
      <c r="F12" s="99">
        <v>5.9999999999999995E-4</v>
      </c>
      <c r="G12" s="2"/>
    </row>
    <row r="13" spans="1:7" ht="27" x14ac:dyDescent="0.25">
      <c r="A13" s="11" t="s">
        <v>334</v>
      </c>
      <c r="B13" s="96">
        <v>21.1</v>
      </c>
      <c r="C13" s="103">
        <v>98</v>
      </c>
      <c r="D13" s="92">
        <v>41816</v>
      </c>
      <c r="E13" s="100">
        <v>3.0000000000000001E-3</v>
      </c>
      <c r="F13" s="99">
        <v>5.9999999999999995E-4</v>
      </c>
      <c r="G13" s="2"/>
    </row>
    <row r="14" spans="1:7" ht="27" x14ac:dyDescent="0.25">
      <c r="A14" s="11" t="s">
        <v>335</v>
      </c>
      <c r="B14" s="96">
        <v>17.2</v>
      </c>
      <c r="C14" s="147">
        <v>99</v>
      </c>
      <c r="D14" s="92">
        <v>50179</v>
      </c>
      <c r="E14" s="100">
        <v>1E-3</v>
      </c>
      <c r="F14" s="99">
        <v>1E-4</v>
      </c>
      <c r="G14" s="2"/>
    </row>
    <row r="15" spans="1:7" ht="27" x14ac:dyDescent="0.25">
      <c r="A15" s="11" t="s">
        <v>336</v>
      </c>
      <c r="B15" s="96">
        <v>18.2</v>
      </c>
      <c r="C15" s="147">
        <v>99</v>
      </c>
      <c r="D15" s="92">
        <v>45998</v>
      </c>
      <c r="E15" s="100">
        <v>1E-3</v>
      </c>
      <c r="F15" s="99">
        <v>1E-4</v>
      </c>
      <c r="G15" s="2"/>
    </row>
    <row r="16" spans="1:7" ht="27" x14ac:dyDescent="0.25">
      <c r="A16" s="11" t="s">
        <v>337</v>
      </c>
      <c r="B16" s="93">
        <v>15.32</v>
      </c>
      <c r="C16" s="103">
        <v>99</v>
      </c>
      <c r="D16" s="92">
        <v>389310</v>
      </c>
      <c r="E16" s="100">
        <v>1E-3</v>
      </c>
      <c r="F16" s="99">
        <v>1E-4</v>
      </c>
      <c r="G16" s="2"/>
    </row>
    <row r="17" spans="1:7" ht="27" x14ac:dyDescent="0.25">
      <c r="A17" s="11" t="s">
        <v>338</v>
      </c>
      <c r="B17" s="148">
        <v>20</v>
      </c>
      <c r="C17" s="103">
        <v>98</v>
      </c>
      <c r="D17" s="92">
        <v>35168</v>
      </c>
      <c r="E17" s="100">
        <v>3.0000000000000001E-3</v>
      </c>
      <c r="F17" s="99">
        <v>5.9999999999999995E-4</v>
      </c>
      <c r="G17" s="2"/>
    </row>
    <row r="18" spans="1:7" ht="27" x14ac:dyDescent="0.25">
      <c r="A18" s="11" t="s">
        <v>339</v>
      </c>
      <c r="B18" s="95">
        <v>29.42</v>
      </c>
      <c r="C18" s="103">
        <v>93</v>
      </c>
      <c r="D18" s="92">
        <v>38099</v>
      </c>
      <c r="E18" s="100">
        <v>1E-3</v>
      </c>
      <c r="F18" s="99">
        <v>1.5E-3</v>
      </c>
      <c r="G18" s="3"/>
    </row>
    <row r="19" spans="1:7" ht="27" x14ac:dyDescent="0.15">
      <c r="A19" s="12" t="s">
        <v>247</v>
      </c>
      <c r="B19" s="97">
        <v>0</v>
      </c>
      <c r="C19" s="131">
        <v>0</v>
      </c>
      <c r="D19" s="134">
        <v>0</v>
      </c>
      <c r="E19" s="135">
        <v>0</v>
      </c>
      <c r="F19" s="136">
        <v>0</v>
      </c>
    </row>
    <row r="20" spans="1:7" ht="37.5" customHeight="1" x14ac:dyDescent="0.15">
      <c r="A20" s="122" t="s">
        <v>203</v>
      </c>
      <c r="B20" s="138">
        <v>25.8</v>
      </c>
      <c r="C20" s="137">
        <v>98</v>
      </c>
      <c r="D20" s="92">
        <v>8363</v>
      </c>
      <c r="E20" s="139">
        <v>1E-3</v>
      </c>
      <c r="F20" s="132">
        <v>1.5E-3</v>
      </c>
    </row>
    <row r="21" spans="1:7" ht="38.25" customHeight="1" x14ac:dyDescent="0.15">
      <c r="A21" s="122" t="s">
        <v>204</v>
      </c>
      <c r="B21" s="93">
        <v>70.8</v>
      </c>
      <c r="C21" s="149">
        <v>99</v>
      </c>
      <c r="D21" s="155">
        <v>37630</v>
      </c>
      <c r="E21" s="140">
        <v>1E-3</v>
      </c>
      <c r="F21" s="133">
        <v>1E-4</v>
      </c>
    </row>
    <row r="22" spans="1:7" ht="33.75" customHeight="1" x14ac:dyDescent="0.15">
      <c r="A22" s="122" t="s">
        <v>205</v>
      </c>
      <c r="B22" s="93">
        <v>46.9</v>
      </c>
      <c r="C22" s="137">
        <v>99</v>
      </c>
      <c r="D22" s="92">
        <v>79450</v>
      </c>
      <c r="E22" s="143">
        <v>1E-3</v>
      </c>
      <c r="F22" s="144">
        <v>1E-4</v>
      </c>
    </row>
    <row r="23" spans="1:7" ht="33.75" customHeight="1" x14ac:dyDescent="0.15">
      <c r="A23" s="5" t="s">
        <v>212</v>
      </c>
      <c r="B23" s="93">
        <v>27.5</v>
      </c>
      <c r="C23" s="137">
        <v>98</v>
      </c>
      <c r="D23" s="92">
        <v>31947</v>
      </c>
      <c r="E23" s="143">
        <v>3.0000000000000001E-3</v>
      </c>
      <c r="F23" s="144">
        <v>5.9999999999999995E-4</v>
      </c>
    </row>
    <row r="24" spans="1:7" ht="35.25" customHeight="1" x14ac:dyDescent="0.15">
      <c r="A24" s="123" t="s">
        <v>213</v>
      </c>
      <c r="B24" s="151">
        <v>15.32</v>
      </c>
      <c r="C24" s="150">
        <v>99</v>
      </c>
      <c r="D24" s="141">
        <v>51434</v>
      </c>
      <c r="E24" s="145">
        <v>1E-3</v>
      </c>
      <c r="F24" s="146">
        <v>1E-4</v>
      </c>
    </row>
    <row r="26" spans="1:7" ht="13.5" customHeight="1" x14ac:dyDescent="0.15">
      <c r="A26" s="935" t="s">
        <v>432</v>
      </c>
      <c r="B26" s="936"/>
      <c r="C26" s="936"/>
      <c r="D26" s="936"/>
      <c r="E26" s="936"/>
      <c r="F26" s="937"/>
    </row>
    <row r="27" spans="1:7" ht="204" customHeight="1" x14ac:dyDescent="0.15">
      <c r="A27" s="938"/>
      <c r="B27" s="939"/>
      <c r="C27" s="939"/>
      <c r="D27" s="939"/>
      <c r="E27" s="939"/>
      <c r="F27" s="940"/>
    </row>
    <row r="28" spans="1:7" ht="73.5" customHeight="1" x14ac:dyDescent="0.15">
      <c r="A28" s="944" t="s">
        <v>160</v>
      </c>
      <c r="B28" s="945"/>
      <c r="C28" s="945"/>
      <c r="D28" s="945"/>
      <c r="E28" s="945"/>
      <c r="F28" s="946"/>
    </row>
    <row r="29" spans="1:7" ht="134.25" customHeight="1" x14ac:dyDescent="0.15">
      <c r="A29" s="932" t="s">
        <v>408</v>
      </c>
      <c r="B29" s="933"/>
      <c r="C29" s="933"/>
      <c r="D29" s="933"/>
      <c r="E29" s="933"/>
      <c r="F29" s="934"/>
    </row>
    <row r="30" spans="1:7" ht="111.75" customHeight="1" x14ac:dyDescent="0.15">
      <c r="A30" s="941" t="s">
        <v>409</v>
      </c>
      <c r="B30" s="942"/>
      <c r="C30" s="942"/>
      <c r="D30" s="942"/>
      <c r="E30" s="942"/>
      <c r="F30" s="943"/>
    </row>
    <row r="31" spans="1:7" ht="41.25" customHeight="1" x14ac:dyDescent="0.15">
      <c r="A31" s="947" t="s">
        <v>434</v>
      </c>
      <c r="B31" s="948"/>
      <c r="C31" s="948"/>
      <c r="D31" s="948"/>
      <c r="E31" s="948"/>
      <c r="F31" s="949"/>
    </row>
  </sheetData>
  <mergeCells count="5">
    <mergeCell ref="A29:F29"/>
    <mergeCell ref="A26:F27"/>
    <mergeCell ref="A30:F30"/>
    <mergeCell ref="A28:F28"/>
    <mergeCell ref="A31:F31"/>
  </mergeCells>
  <phoneticPr fontId="27" type="noConversion"/>
  <pageMargins left="0.7" right="0.7" top="0.75" bottom="0.75" header="0.3" footer="0.3"/>
  <pageSetup paperSize="9" scale="90" orientation="portrait" r:id="rId1"/>
  <legacy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H72"/>
  <sheetViews>
    <sheetView showGridLines="0" zoomScale="90" zoomScaleNormal="90" zoomScalePageLayoutView="80" workbookViewId="0">
      <selection activeCell="J7" sqref="J7"/>
    </sheetView>
  </sheetViews>
  <sheetFormatPr defaultColWidth="9.125" defaultRowHeight="14.25" x14ac:dyDescent="0.15"/>
  <cols>
    <col min="1" max="2" width="9.125" style="480"/>
    <col min="3" max="3" width="53.75" style="480" customWidth="1"/>
    <col min="4" max="4" width="16.125" style="480" customWidth="1"/>
    <col min="5" max="5" width="15" style="480" customWidth="1"/>
    <col min="6" max="16384" width="9.125" style="480"/>
  </cols>
  <sheetData>
    <row r="1" spans="1:8" ht="48.75" customHeight="1" x14ac:dyDescent="0.15">
      <c r="A1" s="965" t="s">
        <v>472</v>
      </c>
      <c r="B1" s="965"/>
      <c r="C1" s="965"/>
      <c r="D1" s="965"/>
      <c r="E1" s="965"/>
    </row>
    <row r="2" spans="1:8" ht="37.5" customHeight="1" x14ac:dyDescent="0.15"/>
    <row r="3" spans="1:8" ht="45" customHeight="1" x14ac:dyDescent="0.15">
      <c r="A3" s="960" t="s">
        <v>395</v>
      </c>
      <c r="B3" s="961"/>
      <c r="C3" s="961"/>
      <c r="D3" s="961"/>
      <c r="E3" s="961"/>
      <c r="G3" s="481"/>
    </row>
    <row r="4" spans="1:8" ht="45" customHeight="1" x14ac:dyDescent="0.15">
      <c r="A4" s="963"/>
      <c r="B4" s="964"/>
      <c r="C4" s="964"/>
      <c r="D4" s="482" t="s">
        <v>393</v>
      </c>
      <c r="E4" s="483" t="s">
        <v>394</v>
      </c>
    </row>
    <row r="5" spans="1:8" ht="45" customHeight="1" x14ac:dyDescent="0.15">
      <c r="A5" s="950" t="s">
        <v>464</v>
      </c>
      <c r="B5" s="957"/>
      <c r="C5" s="957"/>
      <c r="D5" s="484">
        <v>26.180599999999998</v>
      </c>
      <c r="E5" s="485">
        <f t="shared" ref="E5:E9" si="0">D5*10000</f>
        <v>261805.99999999997</v>
      </c>
      <c r="F5" s="486"/>
    </row>
    <row r="6" spans="1:8" ht="45" customHeight="1" x14ac:dyDescent="0.15">
      <c r="A6" s="950" t="s">
        <v>465</v>
      </c>
      <c r="B6" s="957"/>
      <c r="C6" s="957"/>
      <c r="D6" s="484">
        <v>4.9706000000000001</v>
      </c>
      <c r="E6" s="485">
        <f t="shared" si="0"/>
        <v>49706</v>
      </c>
    </row>
    <row r="7" spans="1:8" ht="45" customHeight="1" x14ac:dyDescent="0.15">
      <c r="A7" s="950" t="s">
        <v>466</v>
      </c>
      <c r="B7" s="957"/>
      <c r="C7" s="957"/>
      <c r="D7" s="484">
        <v>240.29150000000001</v>
      </c>
      <c r="E7" s="485">
        <f t="shared" si="0"/>
        <v>2402915</v>
      </c>
    </row>
    <row r="8" spans="1:8" ht="45" customHeight="1" x14ac:dyDescent="0.15">
      <c r="A8" s="950" t="s">
        <v>392</v>
      </c>
      <c r="B8" s="957"/>
      <c r="C8" s="957"/>
      <c r="D8" s="484">
        <v>111.5082</v>
      </c>
      <c r="E8" s="485">
        <f t="shared" si="0"/>
        <v>1115082</v>
      </c>
    </row>
    <row r="9" spans="1:8" ht="45" customHeight="1" x14ac:dyDescent="0.15">
      <c r="A9" s="950" t="s">
        <v>467</v>
      </c>
      <c r="B9" s="957"/>
      <c r="C9" s="957"/>
      <c r="D9" s="484">
        <v>217.30840000000001</v>
      </c>
      <c r="E9" s="485">
        <f t="shared" si="0"/>
        <v>2173084</v>
      </c>
    </row>
    <row r="10" spans="1:8" ht="45" customHeight="1" x14ac:dyDescent="0.15">
      <c r="A10" s="950" t="s">
        <v>468</v>
      </c>
      <c r="B10" s="957"/>
      <c r="C10" s="957"/>
      <c r="D10" s="484">
        <v>30.2895</v>
      </c>
      <c r="E10" s="485">
        <f>D10*10000</f>
        <v>302895</v>
      </c>
    </row>
    <row r="11" spans="1:8" ht="45" customHeight="1" x14ac:dyDescent="0.15">
      <c r="A11" s="487"/>
      <c r="B11" s="488"/>
      <c r="C11" s="488"/>
      <c r="D11" s="488"/>
      <c r="E11" s="489"/>
      <c r="H11" s="490"/>
    </row>
    <row r="12" spans="1:8" ht="49.5" customHeight="1" x14ac:dyDescent="0.15">
      <c r="A12" s="958" t="s">
        <v>476</v>
      </c>
      <c r="B12" s="959"/>
      <c r="C12" s="959"/>
      <c r="D12" s="959"/>
      <c r="E12" s="959"/>
    </row>
    <row r="13" spans="1:8" ht="45" customHeight="1" x14ac:dyDescent="0.15">
      <c r="F13" s="491"/>
      <c r="G13" s="491"/>
    </row>
    <row r="14" spans="1:8" ht="45" customHeight="1" x14ac:dyDescent="0.15">
      <c r="A14" s="960" t="s">
        <v>396</v>
      </c>
      <c r="B14" s="961"/>
      <c r="C14" s="961"/>
      <c r="D14" s="961"/>
      <c r="E14" s="961"/>
    </row>
    <row r="15" spans="1:8" ht="45" customHeight="1" x14ac:dyDescent="0.15">
      <c r="A15" s="492"/>
      <c r="B15" s="493"/>
      <c r="C15" s="493"/>
      <c r="D15" s="482" t="s">
        <v>393</v>
      </c>
      <c r="E15" s="483" t="s">
        <v>394</v>
      </c>
    </row>
    <row r="16" spans="1:8" ht="45" customHeight="1" x14ac:dyDescent="0.15">
      <c r="A16" s="950" t="s">
        <v>464</v>
      </c>
      <c r="B16" s="957"/>
      <c r="C16" s="957"/>
      <c r="D16" s="484">
        <v>17.897500000000001</v>
      </c>
      <c r="E16" s="485">
        <f t="shared" ref="E16:E20" si="1">D16*10000</f>
        <v>178975</v>
      </c>
      <c r="F16" s="491"/>
    </row>
    <row r="17" spans="1:8" ht="45" customHeight="1" x14ac:dyDescent="0.15">
      <c r="A17" s="950" t="s">
        <v>465</v>
      </c>
      <c r="B17" s="957"/>
      <c r="C17" s="957"/>
      <c r="D17" s="494">
        <v>8.0299999999999994</v>
      </c>
      <c r="E17" s="485">
        <f t="shared" si="1"/>
        <v>80300</v>
      </c>
    </row>
    <row r="18" spans="1:8" ht="45" customHeight="1" x14ac:dyDescent="0.15">
      <c r="A18" s="950" t="s">
        <v>466</v>
      </c>
      <c r="B18" s="957"/>
      <c r="C18" s="957"/>
      <c r="D18" s="484">
        <v>318.23309999999998</v>
      </c>
      <c r="E18" s="485">
        <f t="shared" si="1"/>
        <v>3182331</v>
      </c>
    </row>
    <row r="19" spans="1:8" ht="45" customHeight="1" x14ac:dyDescent="0.15">
      <c r="A19" s="950" t="s">
        <v>392</v>
      </c>
      <c r="B19" s="957"/>
      <c r="C19" s="957"/>
      <c r="D19" s="484">
        <v>127.7362</v>
      </c>
      <c r="E19" s="485">
        <f t="shared" si="1"/>
        <v>1277362</v>
      </c>
    </row>
    <row r="20" spans="1:8" ht="45" customHeight="1" x14ac:dyDescent="0.15">
      <c r="A20" s="950" t="s">
        <v>467</v>
      </c>
      <c r="B20" s="957"/>
      <c r="C20" s="957"/>
      <c r="D20" s="484">
        <v>242.3724</v>
      </c>
      <c r="E20" s="485">
        <f t="shared" si="1"/>
        <v>2423724</v>
      </c>
    </row>
    <row r="21" spans="1:8" ht="45" customHeight="1" x14ac:dyDescent="0.15">
      <c r="A21" s="950" t="s">
        <v>468</v>
      </c>
      <c r="B21" s="957"/>
      <c r="C21" s="957"/>
      <c r="D21" s="484">
        <v>30.053999999999998</v>
      </c>
      <c r="E21" s="485">
        <f>D21*10000</f>
        <v>300540</v>
      </c>
    </row>
    <row r="22" spans="1:8" ht="45" customHeight="1" x14ac:dyDescent="0.15">
      <c r="A22" s="487"/>
      <c r="B22" s="488"/>
      <c r="C22" s="488"/>
      <c r="D22" s="488"/>
      <c r="E22" s="489"/>
      <c r="H22" s="490"/>
    </row>
    <row r="23" spans="1:8" ht="45" customHeight="1" x14ac:dyDescent="0.15">
      <c r="A23" s="958" t="s">
        <v>477</v>
      </c>
      <c r="B23" s="959"/>
      <c r="C23" s="959"/>
      <c r="D23" s="959"/>
      <c r="E23" s="959"/>
    </row>
    <row r="24" spans="1:8" ht="45" customHeight="1" x14ac:dyDescent="0.15"/>
    <row r="25" spans="1:8" ht="45" customHeight="1" x14ac:dyDescent="0.15">
      <c r="A25" s="960" t="s">
        <v>397</v>
      </c>
      <c r="B25" s="961"/>
      <c r="C25" s="961"/>
      <c r="D25" s="961"/>
      <c r="E25" s="961"/>
    </row>
    <row r="26" spans="1:8" ht="45" customHeight="1" x14ac:dyDescent="0.15">
      <c r="A26" s="492"/>
      <c r="B26" s="493"/>
      <c r="C26" s="493"/>
      <c r="D26" s="482" t="s">
        <v>393</v>
      </c>
      <c r="E26" s="483" t="s">
        <v>394</v>
      </c>
    </row>
    <row r="27" spans="1:8" ht="45" customHeight="1" x14ac:dyDescent="0.15">
      <c r="A27" s="950" t="s">
        <v>464</v>
      </c>
      <c r="B27" s="957"/>
      <c r="C27" s="957"/>
      <c r="D27" s="484">
        <v>52.861400000000003</v>
      </c>
      <c r="E27" s="485">
        <f t="shared" ref="E27:E32" si="2">D27*10000</f>
        <v>528614</v>
      </c>
    </row>
    <row r="28" spans="1:8" ht="45" customHeight="1" x14ac:dyDescent="0.15">
      <c r="A28" s="950" t="s">
        <v>469</v>
      </c>
      <c r="B28" s="962"/>
      <c r="C28" s="962"/>
      <c r="D28" s="484">
        <v>0.33200000000000002</v>
      </c>
      <c r="E28" s="485">
        <f t="shared" si="2"/>
        <v>3320</v>
      </c>
    </row>
    <row r="29" spans="1:8" ht="45" customHeight="1" x14ac:dyDescent="0.15">
      <c r="A29" s="950" t="s">
        <v>466</v>
      </c>
      <c r="B29" s="957"/>
      <c r="C29" s="957"/>
      <c r="D29" s="484">
        <v>356.84609999999998</v>
      </c>
      <c r="E29" s="485">
        <f t="shared" si="2"/>
        <v>3568461</v>
      </c>
    </row>
    <row r="30" spans="1:8" ht="45" customHeight="1" x14ac:dyDescent="0.15">
      <c r="A30" s="950" t="s">
        <v>392</v>
      </c>
      <c r="B30" s="957"/>
      <c r="C30" s="957"/>
      <c r="D30" s="484">
        <v>169.03639999999999</v>
      </c>
      <c r="E30" s="485">
        <f t="shared" si="2"/>
        <v>1690363.9999999998</v>
      </c>
    </row>
    <row r="31" spans="1:8" ht="45" customHeight="1" x14ac:dyDescent="0.15">
      <c r="A31" s="950" t="s">
        <v>467</v>
      </c>
      <c r="B31" s="957"/>
      <c r="C31" s="957"/>
      <c r="D31" s="484">
        <v>223.42089999999999</v>
      </c>
      <c r="E31" s="485">
        <f t="shared" si="2"/>
        <v>2234209</v>
      </c>
    </row>
    <row r="32" spans="1:8" ht="45" customHeight="1" x14ac:dyDescent="0.15">
      <c r="A32" s="950" t="s">
        <v>468</v>
      </c>
      <c r="B32" s="957"/>
      <c r="C32" s="957"/>
      <c r="D32" s="484">
        <v>31.4407</v>
      </c>
      <c r="E32" s="485">
        <f t="shared" si="2"/>
        <v>314407</v>
      </c>
    </row>
    <row r="33" spans="1:8" ht="45" customHeight="1" x14ac:dyDescent="0.15">
      <c r="A33" s="487"/>
      <c r="B33" s="488"/>
      <c r="C33" s="488"/>
      <c r="D33" s="488"/>
      <c r="E33" s="489"/>
      <c r="H33" s="490"/>
    </row>
    <row r="34" spans="1:8" ht="45" customHeight="1" x14ac:dyDescent="0.15">
      <c r="A34" s="958" t="s">
        <v>478</v>
      </c>
      <c r="B34" s="959"/>
      <c r="C34" s="959"/>
      <c r="D34" s="959"/>
      <c r="E34" s="959"/>
    </row>
    <row r="35" spans="1:8" ht="45" customHeight="1" x14ac:dyDescent="0.15"/>
    <row r="36" spans="1:8" ht="45" customHeight="1" x14ac:dyDescent="0.15">
      <c r="A36" s="956" t="s">
        <v>473</v>
      </c>
      <c r="B36" s="951"/>
      <c r="C36" s="951"/>
      <c r="D36" s="951"/>
      <c r="E36" s="951"/>
      <c r="F36" s="484"/>
    </row>
    <row r="37" spans="1:8" ht="45" customHeight="1" x14ac:dyDescent="0.15">
      <c r="A37" s="492"/>
      <c r="B37" s="493"/>
      <c r="C37" s="493"/>
      <c r="D37" s="482" t="s">
        <v>393</v>
      </c>
      <c r="E37" s="483" t="s">
        <v>394</v>
      </c>
      <c r="F37" s="484"/>
    </row>
    <row r="38" spans="1:8" ht="45" customHeight="1" x14ac:dyDescent="0.15">
      <c r="A38" s="950" t="s">
        <v>464</v>
      </c>
      <c r="B38" s="951"/>
      <c r="C38" s="951"/>
      <c r="D38" s="484">
        <v>69.826099999999997</v>
      </c>
      <c r="E38" s="485">
        <f>D38*10000</f>
        <v>698261</v>
      </c>
      <c r="F38" s="484"/>
    </row>
    <row r="39" spans="1:8" ht="45" customHeight="1" x14ac:dyDescent="0.15">
      <c r="A39" s="950" t="s">
        <v>469</v>
      </c>
      <c r="B39" s="955"/>
      <c r="C39" s="955"/>
      <c r="D39" s="484">
        <v>22.332899999999999</v>
      </c>
      <c r="E39" s="485">
        <f t="shared" ref="E39:E43" si="3">D39*10000</f>
        <v>223329</v>
      </c>
      <c r="F39" s="484"/>
    </row>
    <row r="40" spans="1:8" ht="45" customHeight="1" x14ac:dyDescent="0.15">
      <c r="A40" s="950" t="s">
        <v>466</v>
      </c>
      <c r="B40" s="951"/>
      <c r="C40" s="951"/>
      <c r="D40" s="484">
        <v>365.99119999999999</v>
      </c>
      <c r="E40" s="485">
        <f t="shared" si="3"/>
        <v>3659912</v>
      </c>
      <c r="F40" s="484"/>
    </row>
    <row r="41" spans="1:8" ht="45" customHeight="1" x14ac:dyDescent="0.15">
      <c r="A41" s="950" t="s">
        <v>392</v>
      </c>
      <c r="B41" s="951"/>
      <c r="C41" s="951"/>
      <c r="D41" s="484">
        <v>166.2612</v>
      </c>
      <c r="E41" s="485">
        <f t="shared" si="3"/>
        <v>1662612</v>
      </c>
      <c r="F41" s="484"/>
    </row>
    <row r="42" spans="1:8" ht="45" customHeight="1" x14ac:dyDescent="0.15">
      <c r="A42" s="950" t="s">
        <v>467</v>
      </c>
      <c r="B42" s="951"/>
      <c r="C42" s="951"/>
      <c r="D42" s="484">
        <v>218.52269999999999</v>
      </c>
      <c r="E42" s="485">
        <f t="shared" si="3"/>
        <v>2185227</v>
      </c>
      <c r="F42" s="484"/>
    </row>
    <row r="43" spans="1:8" ht="45" customHeight="1" x14ac:dyDescent="0.15">
      <c r="A43" s="950" t="s">
        <v>468</v>
      </c>
      <c r="B43" s="951"/>
      <c r="C43" s="951"/>
      <c r="D43" s="484">
        <v>32.620100000000001</v>
      </c>
      <c r="E43" s="485">
        <f t="shared" si="3"/>
        <v>326201</v>
      </c>
      <c r="F43" s="484"/>
    </row>
    <row r="44" spans="1:8" ht="45" customHeight="1" x14ac:dyDescent="0.15">
      <c r="A44" s="487"/>
      <c r="B44" s="488"/>
      <c r="C44" s="488"/>
      <c r="D44" s="488"/>
      <c r="E44" s="489"/>
      <c r="F44" s="484"/>
      <c r="H44" s="490"/>
    </row>
    <row r="45" spans="1:8" ht="53.25" customHeight="1" x14ac:dyDescent="0.15">
      <c r="A45" s="954" t="s">
        <v>479</v>
      </c>
      <c r="B45" s="955"/>
      <c r="C45" s="955"/>
      <c r="D45" s="955"/>
      <c r="E45" s="955"/>
      <c r="F45" s="484"/>
    </row>
    <row r="46" spans="1:8" ht="45" customHeight="1" x14ac:dyDescent="0.15">
      <c r="A46" s="484"/>
      <c r="B46" s="484"/>
      <c r="C46" s="484"/>
      <c r="D46" s="484"/>
      <c r="E46" s="484"/>
      <c r="F46" s="484"/>
    </row>
    <row r="47" spans="1:8" ht="45" customHeight="1" x14ac:dyDescent="0.15"/>
    <row r="48" spans="1:8" ht="45" customHeight="1" x14ac:dyDescent="0.15">
      <c r="A48" s="956" t="s">
        <v>474</v>
      </c>
      <c r="B48" s="951"/>
      <c r="C48" s="951"/>
      <c r="D48" s="951"/>
      <c r="E48" s="951"/>
      <c r="F48" s="484"/>
    </row>
    <row r="49" spans="1:6" ht="45" customHeight="1" x14ac:dyDescent="0.15">
      <c r="A49" s="492"/>
      <c r="B49" s="493"/>
      <c r="C49" s="493"/>
      <c r="D49" s="482" t="s">
        <v>393</v>
      </c>
      <c r="E49" s="483" t="s">
        <v>394</v>
      </c>
      <c r="F49" s="484"/>
    </row>
    <row r="50" spans="1:6" ht="45" customHeight="1" x14ac:dyDescent="0.15">
      <c r="A50" s="950" t="s">
        <v>464</v>
      </c>
      <c r="B50" s="951"/>
      <c r="C50" s="951"/>
      <c r="D50" s="484">
        <v>88.158799999999999</v>
      </c>
      <c r="E50" s="485">
        <f>D50*10000</f>
        <v>881588</v>
      </c>
      <c r="F50" s="484"/>
    </row>
    <row r="51" spans="1:6" ht="45" customHeight="1" x14ac:dyDescent="0.15">
      <c r="A51" s="950" t="s">
        <v>469</v>
      </c>
      <c r="B51" s="955"/>
      <c r="C51" s="955"/>
      <c r="D51" s="484">
        <v>26.846800000000002</v>
      </c>
      <c r="E51" s="485">
        <f t="shared" ref="E51:E55" si="4">D51*10000</f>
        <v>268468</v>
      </c>
      <c r="F51" s="484"/>
    </row>
    <row r="52" spans="1:6" ht="45" customHeight="1" x14ac:dyDescent="0.15">
      <c r="A52" s="950" t="s">
        <v>466</v>
      </c>
      <c r="B52" s="951"/>
      <c r="C52" s="951"/>
      <c r="D52" s="484">
        <v>401.13670000000002</v>
      </c>
      <c r="E52" s="485">
        <f t="shared" si="4"/>
        <v>4011367</v>
      </c>
      <c r="F52" s="484"/>
    </row>
    <row r="53" spans="1:6" ht="45" customHeight="1" x14ac:dyDescent="0.15">
      <c r="A53" s="950" t="s">
        <v>392</v>
      </c>
      <c r="B53" s="951"/>
      <c r="C53" s="951"/>
      <c r="D53" s="484">
        <v>165.4752</v>
      </c>
      <c r="E53" s="485">
        <f t="shared" si="4"/>
        <v>1654752</v>
      </c>
      <c r="F53" s="484"/>
    </row>
    <row r="54" spans="1:6" ht="45" customHeight="1" x14ac:dyDescent="0.15">
      <c r="A54" s="950" t="s">
        <v>467</v>
      </c>
      <c r="B54" s="951"/>
      <c r="C54" s="951"/>
      <c r="D54" s="484">
        <v>234.23939999999999</v>
      </c>
      <c r="E54" s="485">
        <f t="shared" si="4"/>
        <v>2342394</v>
      </c>
      <c r="F54" s="484"/>
    </row>
    <row r="55" spans="1:6" ht="45" customHeight="1" x14ac:dyDescent="0.15">
      <c r="A55" s="950" t="s">
        <v>468</v>
      </c>
      <c r="B55" s="951"/>
      <c r="C55" s="951"/>
      <c r="D55" s="484">
        <v>123.8681</v>
      </c>
      <c r="E55" s="485">
        <f t="shared" si="4"/>
        <v>1238681</v>
      </c>
      <c r="F55" s="484"/>
    </row>
    <row r="56" spans="1:6" ht="45" customHeight="1" x14ac:dyDescent="0.15">
      <c r="A56" s="495"/>
      <c r="B56" s="484"/>
      <c r="C56" s="484"/>
      <c r="D56" s="484"/>
      <c r="E56" s="485"/>
      <c r="F56" s="484"/>
    </row>
    <row r="57" spans="1:6" ht="45" customHeight="1" x14ac:dyDescent="0.15">
      <c r="A57" s="952" t="s">
        <v>470</v>
      </c>
      <c r="B57" s="953"/>
      <c r="C57" s="953"/>
      <c r="D57" s="488">
        <v>20.488700000000001</v>
      </c>
      <c r="E57" s="489">
        <f>D57*10000</f>
        <v>204887.00000000003</v>
      </c>
      <c r="F57" s="484"/>
    </row>
    <row r="58" spans="1:6" ht="45" customHeight="1" x14ac:dyDescent="0.15">
      <c r="A58" s="954" t="s">
        <v>480</v>
      </c>
      <c r="B58" s="955"/>
      <c r="C58" s="955"/>
      <c r="D58" s="955"/>
      <c r="E58" s="955"/>
      <c r="F58" s="484"/>
    </row>
    <row r="59" spans="1:6" ht="45" customHeight="1" x14ac:dyDescent="0.15">
      <c r="A59" s="484"/>
      <c r="B59" s="484"/>
      <c r="C59" s="484"/>
      <c r="D59" s="484"/>
      <c r="E59" s="484"/>
      <c r="F59" s="484"/>
    </row>
    <row r="60" spans="1:6" ht="45" customHeight="1" x14ac:dyDescent="0.15"/>
    <row r="61" spans="1:6" ht="45" customHeight="1" x14ac:dyDescent="0.15">
      <c r="A61" s="956" t="s">
        <v>475</v>
      </c>
      <c r="B61" s="951"/>
      <c r="C61" s="951"/>
      <c r="D61" s="951"/>
      <c r="E61" s="951"/>
      <c r="F61" s="484"/>
    </row>
    <row r="62" spans="1:6" ht="45" customHeight="1" x14ac:dyDescent="0.15">
      <c r="A62" s="492"/>
      <c r="B62" s="493"/>
      <c r="C62" s="493"/>
      <c r="D62" s="482" t="s">
        <v>393</v>
      </c>
      <c r="E62" s="483" t="s">
        <v>394</v>
      </c>
      <c r="F62" s="484"/>
    </row>
    <row r="63" spans="1:6" ht="45" customHeight="1" x14ac:dyDescent="0.15">
      <c r="A63" s="950" t="s">
        <v>464</v>
      </c>
      <c r="B63" s="951"/>
      <c r="C63" s="951"/>
      <c r="D63" s="484" t="s">
        <v>195</v>
      </c>
      <c r="E63" s="485">
        <f>D63*10000</f>
        <v>1004567</v>
      </c>
      <c r="F63" s="484"/>
    </row>
    <row r="64" spans="1:6" ht="45" customHeight="1" x14ac:dyDescent="0.15">
      <c r="A64" s="950" t="s">
        <v>469</v>
      </c>
      <c r="B64" s="955"/>
      <c r="C64" s="955"/>
      <c r="D64" s="478" t="s">
        <v>196</v>
      </c>
      <c r="E64" s="485">
        <f t="shared" ref="E64:E68" si="5">D64*10000</f>
        <v>415458</v>
      </c>
      <c r="F64" s="484"/>
    </row>
    <row r="65" spans="1:6" ht="45" customHeight="1" x14ac:dyDescent="0.15">
      <c r="A65" s="950" t="s">
        <v>466</v>
      </c>
      <c r="B65" s="951"/>
      <c r="C65" s="951"/>
      <c r="D65" s="478" t="s">
        <v>197</v>
      </c>
      <c r="E65" s="485">
        <f t="shared" si="5"/>
        <v>3379255</v>
      </c>
      <c r="F65" s="484"/>
    </row>
    <row r="66" spans="1:6" ht="45" customHeight="1" x14ac:dyDescent="0.15">
      <c r="A66" s="950" t="s">
        <v>392</v>
      </c>
      <c r="B66" s="951"/>
      <c r="C66" s="951"/>
      <c r="D66" s="478" t="s">
        <v>198</v>
      </c>
      <c r="E66" s="485">
        <f t="shared" si="5"/>
        <v>1576954</v>
      </c>
      <c r="F66" s="484"/>
    </row>
    <row r="67" spans="1:6" ht="45" customHeight="1" x14ac:dyDescent="0.15">
      <c r="A67" s="950" t="s">
        <v>467</v>
      </c>
      <c r="B67" s="951"/>
      <c r="C67" s="951"/>
      <c r="D67" s="478" t="s">
        <v>199</v>
      </c>
      <c r="E67" s="485">
        <f t="shared" si="5"/>
        <v>1611868</v>
      </c>
      <c r="F67" s="484"/>
    </row>
    <row r="68" spans="1:6" ht="45" customHeight="1" x14ac:dyDescent="0.15">
      <c r="A68" s="950" t="s">
        <v>468</v>
      </c>
      <c r="B68" s="951"/>
      <c r="C68" s="951"/>
      <c r="D68" s="478" t="s">
        <v>201</v>
      </c>
      <c r="E68" s="485">
        <f t="shared" si="5"/>
        <v>1552626</v>
      </c>
      <c r="F68" s="484"/>
    </row>
    <row r="69" spans="1:6" ht="45" customHeight="1" x14ac:dyDescent="0.15">
      <c r="A69" s="495"/>
      <c r="B69" s="484"/>
      <c r="C69" s="484"/>
      <c r="D69" s="484"/>
      <c r="E69" s="485"/>
      <c r="F69" s="484"/>
    </row>
    <row r="70" spans="1:6" ht="45" customHeight="1" x14ac:dyDescent="0.15">
      <c r="A70" s="952" t="s">
        <v>470</v>
      </c>
      <c r="B70" s="953"/>
      <c r="C70" s="953"/>
      <c r="D70" s="479" t="s">
        <v>200</v>
      </c>
      <c r="E70" s="489">
        <f>D70*10000</f>
        <v>2569702</v>
      </c>
      <c r="F70" s="484"/>
    </row>
    <row r="71" spans="1:6" ht="45" customHeight="1" x14ac:dyDescent="0.15">
      <c r="A71" s="954" t="s">
        <v>481</v>
      </c>
      <c r="B71" s="955"/>
      <c r="C71" s="955"/>
      <c r="D71" s="955"/>
      <c r="E71" s="955"/>
      <c r="F71" s="484"/>
    </row>
    <row r="72" spans="1:6" ht="45" customHeight="1" x14ac:dyDescent="0.15">
      <c r="A72" s="484"/>
      <c r="B72" s="484"/>
      <c r="C72" s="484"/>
      <c r="D72" s="484"/>
      <c r="E72" s="484"/>
      <c r="F72" s="484"/>
    </row>
  </sheetData>
  <mergeCells count="52">
    <mergeCell ref="A1:E1"/>
    <mergeCell ref="A20:C20"/>
    <mergeCell ref="A10:C10"/>
    <mergeCell ref="A9:C9"/>
    <mergeCell ref="A17:C17"/>
    <mergeCell ref="A18:C18"/>
    <mergeCell ref="A19:C19"/>
    <mergeCell ref="A45:E45"/>
    <mergeCell ref="A36:E36"/>
    <mergeCell ref="A3:E3"/>
    <mergeCell ref="A5:C5"/>
    <mergeCell ref="A6:C6"/>
    <mergeCell ref="A7:C7"/>
    <mergeCell ref="A8:C8"/>
    <mergeCell ref="A4:C4"/>
    <mergeCell ref="A12:E12"/>
    <mergeCell ref="A14:E14"/>
    <mergeCell ref="A16:C16"/>
    <mergeCell ref="A41:C41"/>
    <mergeCell ref="A38:C38"/>
    <mergeCell ref="A39:C39"/>
    <mergeCell ref="A40:C40"/>
    <mergeCell ref="A23:E23"/>
    <mergeCell ref="A48:E48"/>
    <mergeCell ref="A51:C51"/>
    <mergeCell ref="A52:C52"/>
    <mergeCell ref="A57:C57"/>
    <mergeCell ref="A21:C21"/>
    <mergeCell ref="A29:C29"/>
    <mergeCell ref="A34:E34"/>
    <mergeCell ref="A25:E25"/>
    <mergeCell ref="A27:C27"/>
    <mergeCell ref="A28:C28"/>
    <mergeCell ref="A30:C30"/>
    <mergeCell ref="A31:C31"/>
    <mergeCell ref="A32:C32"/>
    <mergeCell ref="A50:C50"/>
    <mergeCell ref="A42:C42"/>
    <mergeCell ref="A43:C43"/>
    <mergeCell ref="A61:E61"/>
    <mergeCell ref="A63:C63"/>
    <mergeCell ref="A64:C64"/>
    <mergeCell ref="A65:C65"/>
    <mergeCell ref="A53:C53"/>
    <mergeCell ref="A54:C54"/>
    <mergeCell ref="A55:C55"/>
    <mergeCell ref="A58:E58"/>
    <mergeCell ref="A66:C66"/>
    <mergeCell ref="A67:C67"/>
    <mergeCell ref="A68:C68"/>
    <mergeCell ref="A70:C70"/>
    <mergeCell ref="A71:E71"/>
  </mergeCells>
  <phoneticPr fontId="27" type="noConversion"/>
  <pageMargins left="0.75" right="0.75" top="1" bottom="1" header="0.5" footer="0.5"/>
  <headerFooter alignWithMargins="0"/>
  <ignoredErrors>
    <ignoredError sqref="D63:D68 D70" numberStoredAsText="1"/>
  </ignoredError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enableFormatConditionsCalculation="0"/>
  <dimension ref="A1:R297"/>
  <sheetViews>
    <sheetView showGridLines="0" zoomScale="90" zoomScaleNormal="90" zoomScalePageLayoutView="70" workbookViewId="0">
      <selection activeCell="G288" sqref="G288"/>
    </sheetView>
  </sheetViews>
  <sheetFormatPr defaultColWidth="9.125" defaultRowHeight="14.25" outlineLevelRow="1" x14ac:dyDescent="0.15"/>
  <cols>
    <col min="1" max="1" width="28.125" style="497" customWidth="1"/>
    <col min="2" max="2" width="28.75" style="497" customWidth="1"/>
    <col min="3" max="3" width="29.25" style="497" customWidth="1"/>
    <col min="4" max="4" width="22.625" style="497" customWidth="1"/>
    <col min="5" max="5" width="23.375" style="497" customWidth="1"/>
    <col min="6" max="6" width="18" style="497" customWidth="1"/>
    <col min="7" max="7" width="20.125" style="497" customWidth="1"/>
    <col min="8" max="8" width="22.125" style="497" customWidth="1"/>
    <col min="9" max="9" width="24.875" style="497" customWidth="1"/>
    <col min="10" max="10" width="27.125" style="497" customWidth="1"/>
    <col min="11" max="11" width="26.25" style="497" customWidth="1"/>
    <col min="12" max="13" width="23.125" style="497" customWidth="1"/>
    <col min="14" max="14" width="18.125" style="497" customWidth="1"/>
    <col min="15" max="15" width="24.25" style="497" customWidth="1"/>
    <col min="16" max="16" width="22.125" style="497" customWidth="1"/>
    <col min="17" max="17" width="22" style="497" customWidth="1"/>
    <col min="18" max="18" width="15.75" style="497" bestFit="1" customWidth="1"/>
    <col min="19" max="16384" width="9.125" style="497"/>
  </cols>
  <sheetData>
    <row r="1" spans="1:15" ht="26.25" customHeight="1" x14ac:dyDescent="0.15">
      <c r="A1" s="496" t="s">
        <v>74</v>
      </c>
    </row>
    <row r="2" spans="1:15" ht="45.75" hidden="1" customHeight="1" outlineLevel="1" x14ac:dyDescent="0.15">
      <c r="A2" s="983" t="s">
        <v>119</v>
      </c>
      <c r="B2" s="984"/>
      <c r="C2" s="984"/>
      <c r="D2" s="984"/>
      <c r="E2" s="984"/>
      <c r="F2" s="984"/>
      <c r="G2" s="984"/>
      <c r="H2" s="984"/>
      <c r="I2" s="984"/>
      <c r="J2" s="984"/>
      <c r="K2" s="984"/>
      <c r="L2" s="984"/>
      <c r="M2" s="984"/>
      <c r="N2" s="984"/>
      <c r="O2" s="984"/>
    </row>
    <row r="3" spans="1:15" ht="85.5" hidden="1" customHeight="1" outlineLevel="1" x14ac:dyDescent="0.15">
      <c r="A3" s="498" t="s">
        <v>398</v>
      </c>
      <c r="B3" s="498" t="s">
        <v>399</v>
      </c>
      <c r="C3" s="498" t="s">
        <v>400</v>
      </c>
      <c r="D3" s="498" t="s">
        <v>401</v>
      </c>
      <c r="E3" s="498" t="s">
        <v>402</v>
      </c>
      <c r="F3" s="498" t="s">
        <v>255</v>
      </c>
      <c r="G3" s="498" t="s">
        <v>156</v>
      </c>
      <c r="H3" s="498" t="s">
        <v>218</v>
      </c>
      <c r="I3" s="499" t="s">
        <v>217</v>
      </c>
      <c r="J3" s="498" t="s">
        <v>482</v>
      </c>
      <c r="K3" s="498" t="s">
        <v>483</v>
      </c>
      <c r="L3" s="498" t="s">
        <v>484</v>
      </c>
      <c r="M3" s="498" t="s">
        <v>485</v>
      </c>
      <c r="N3" s="498" t="s">
        <v>486</v>
      </c>
      <c r="O3" s="500" t="s">
        <v>487</v>
      </c>
    </row>
    <row r="4" spans="1:15" ht="75.75" hidden="1" customHeight="1" outlineLevel="1" x14ac:dyDescent="0.15">
      <c r="A4" s="501"/>
      <c r="B4" s="501"/>
      <c r="C4" s="501"/>
      <c r="D4" s="501"/>
      <c r="E4" s="501"/>
      <c r="F4" s="501"/>
      <c r="G4" s="502" t="s">
        <v>92</v>
      </c>
      <c r="H4" s="501" t="s">
        <v>404</v>
      </c>
      <c r="I4" s="502" t="s">
        <v>488</v>
      </c>
      <c r="J4" s="502" t="s">
        <v>489</v>
      </c>
      <c r="K4" s="502" t="s">
        <v>490</v>
      </c>
      <c r="L4" s="502" t="s">
        <v>405</v>
      </c>
      <c r="M4" s="502" t="s">
        <v>405</v>
      </c>
      <c r="N4" s="502" t="s">
        <v>405</v>
      </c>
      <c r="O4" s="503" t="s">
        <v>405</v>
      </c>
    </row>
    <row r="5" spans="1:15" ht="17.25" hidden="1" customHeight="1" outlineLevel="1" x14ac:dyDescent="0.15">
      <c r="A5" s="501"/>
      <c r="B5" s="501"/>
      <c r="C5" s="501" t="s">
        <v>380</v>
      </c>
      <c r="D5" s="501" t="s">
        <v>381</v>
      </c>
      <c r="E5" s="501" t="s">
        <v>382</v>
      </c>
      <c r="F5" s="501" t="s">
        <v>383</v>
      </c>
      <c r="G5" s="501" t="s">
        <v>384</v>
      </c>
      <c r="H5" s="501" t="s">
        <v>385</v>
      </c>
      <c r="I5" s="504" t="s">
        <v>386</v>
      </c>
      <c r="J5" s="505" t="s">
        <v>378</v>
      </c>
      <c r="K5" s="505" t="s">
        <v>379</v>
      </c>
      <c r="L5" s="505" t="s">
        <v>223</v>
      </c>
      <c r="M5" s="506" t="s">
        <v>344</v>
      </c>
      <c r="N5" s="506" t="s">
        <v>387</v>
      </c>
      <c r="O5" s="507" t="s">
        <v>342</v>
      </c>
    </row>
    <row r="6" spans="1:15" ht="35.1" hidden="1" customHeight="1" outlineLevel="1" x14ac:dyDescent="0.15">
      <c r="A6" s="508" t="s">
        <v>324</v>
      </c>
      <c r="B6" s="509" t="s">
        <v>406</v>
      </c>
      <c r="C6" s="510">
        <v>4681.99</v>
      </c>
      <c r="D6" s="510">
        <v>2738.24</v>
      </c>
      <c r="E6" s="510">
        <v>3698.29</v>
      </c>
      <c r="F6" s="511">
        <f>SUM(C6:E6)</f>
        <v>11118.52</v>
      </c>
      <c r="G6" s="512">
        <f>'燃料参数Fuel EF'!B3</f>
        <v>26.37</v>
      </c>
      <c r="H6" s="513">
        <f>'燃料参数Fuel EF'!C3</f>
        <v>98</v>
      </c>
      <c r="I6" s="514">
        <f>'燃料参数Fuel EF'!D3</f>
        <v>20908</v>
      </c>
      <c r="J6" s="512">
        <f>'燃料参数Fuel EF'!E3</f>
        <v>1E-3</v>
      </c>
      <c r="K6" s="512">
        <f>'燃料参数Fuel EF'!F3</f>
        <v>1.5E-3</v>
      </c>
      <c r="L6" s="515">
        <f>F6*G6*H6*I6*44/12/100/100</f>
        <v>220275963.20460194</v>
      </c>
      <c r="M6" s="515">
        <f>F6*I6*J6/100</f>
        <v>2324.6601615999998</v>
      </c>
      <c r="N6" s="515">
        <f>F6*I6*K6/100</f>
        <v>3486.9902424000002</v>
      </c>
      <c r="O6" s="516">
        <f t="shared" ref="O6:O21" si="0">L6+M6*25+N6*298</f>
        <v>221373202.80087715</v>
      </c>
    </row>
    <row r="7" spans="1:15" ht="35.1" hidden="1" customHeight="1" outlineLevel="1" x14ac:dyDescent="0.15">
      <c r="A7" s="517" t="s">
        <v>325</v>
      </c>
      <c r="B7" s="509" t="s">
        <v>406</v>
      </c>
      <c r="C7" s="510">
        <v>0.03</v>
      </c>
      <c r="D7" s="510"/>
      <c r="E7" s="510"/>
      <c r="F7" s="511">
        <f t="shared" ref="F7:F22" si="1">SUM(C7:E7)</f>
        <v>0.03</v>
      </c>
      <c r="G7" s="512">
        <f>'燃料参数Fuel EF'!B4</f>
        <v>25.41</v>
      </c>
      <c r="H7" s="513">
        <f>'燃料参数Fuel EF'!C4</f>
        <v>98</v>
      </c>
      <c r="I7" s="514">
        <f>'燃料参数Fuel EF'!D4</f>
        <v>26344</v>
      </c>
      <c r="J7" s="512">
        <f>'燃料参数Fuel EF'!E4</f>
        <v>1E-3</v>
      </c>
      <c r="K7" s="512">
        <f>'燃料参数Fuel EF'!F4</f>
        <v>1.5E-3</v>
      </c>
      <c r="L7" s="515">
        <f t="shared" ref="L7:L21" si="2">F7*G7*H7*I7*44/12/100/100</f>
        <v>721.61432112</v>
      </c>
      <c r="M7" s="515">
        <f t="shared" ref="M7:M21" si="3">F7*I7*J7/100</f>
        <v>7.9031999999999991E-3</v>
      </c>
      <c r="N7" s="515">
        <f t="shared" ref="N7:N20" si="4">F7*I7*K7/100</f>
        <v>1.1854799999999999E-2</v>
      </c>
      <c r="O7" s="518">
        <f t="shared" si="0"/>
        <v>725.34463152000001</v>
      </c>
    </row>
    <row r="8" spans="1:15" ht="35.1" hidden="1" customHeight="1" outlineLevel="1" x14ac:dyDescent="0.15">
      <c r="A8" s="517" t="s">
        <v>326</v>
      </c>
      <c r="B8" s="509" t="s">
        <v>406</v>
      </c>
      <c r="C8" s="510">
        <v>674.74</v>
      </c>
      <c r="D8" s="510">
        <v>17.829999999999998</v>
      </c>
      <c r="E8" s="519">
        <v>96</v>
      </c>
      <c r="F8" s="511">
        <f t="shared" si="1"/>
        <v>788.57</v>
      </c>
      <c r="G8" s="512">
        <f>'燃料参数Fuel EF'!B5</f>
        <v>25.41</v>
      </c>
      <c r="H8" s="513">
        <f>'燃料参数Fuel EF'!C5</f>
        <v>98</v>
      </c>
      <c r="I8" s="514">
        <f>'燃料参数Fuel EF'!D5</f>
        <v>10454</v>
      </c>
      <c r="J8" s="512">
        <f>'燃料参数Fuel EF'!E5</f>
        <v>1E-3</v>
      </c>
      <c r="K8" s="512">
        <f>'燃料参数Fuel EF'!F5</f>
        <v>1.5E-3</v>
      </c>
      <c r="L8" s="515">
        <f t="shared" si="2"/>
        <v>7527052.0270514823</v>
      </c>
      <c r="M8" s="515">
        <f t="shared" si="3"/>
        <v>82.437107800000007</v>
      </c>
      <c r="N8" s="515">
        <f t="shared" si="4"/>
        <v>123.6556617</v>
      </c>
      <c r="O8" s="518">
        <f t="shared" si="0"/>
        <v>7565962.3419330819</v>
      </c>
    </row>
    <row r="9" spans="1:15" ht="35.1" hidden="1" customHeight="1" outlineLevel="1" x14ac:dyDescent="0.15">
      <c r="A9" s="517" t="s">
        <v>327</v>
      </c>
      <c r="B9" s="509" t="s">
        <v>406</v>
      </c>
      <c r="C9" s="510"/>
      <c r="D9" s="510"/>
      <c r="E9" s="510"/>
      <c r="F9" s="511">
        <f t="shared" si="1"/>
        <v>0</v>
      </c>
      <c r="G9" s="512">
        <f>'燃料参数Fuel EF'!B6</f>
        <v>33.56</v>
      </c>
      <c r="H9" s="513">
        <f>'燃料参数Fuel EF'!C6</f>
        <v>98</v>
      </c>
      <c r="I9" s="514">
        <f>'燃料参数Fuel EF'!D6</f>
        <v>17584</v>
      </c>
      <c r="J9" s="512">
        <f>'燃料参数Fuel EF'!E6</f>
        <v>1E-3</v>
      </c>
      <c r="K9" s="512">
        <f>'燃料参数Fuel EF'!F6</f>
        <v>1.5E-3</v>
      </c>
      <c r="L9" s="515">
        <f t="shared" si="2"/>
        <v>0</v>
      </c>
      <c r="M9" s="515">
        <f t="shared" si="3"/>
        <v>0</v>
      </c>
      <c r="N9" s="515">
        <f t="shared" si="4"/>
        <v>0</v>
      </c>
      <c r="O9" s="518">
        <f t="shared" si="0"/>
        <v>0</v>
      </c>
    </row>
    <row r="10" spans="1:15" ht="35.1" hidden="1" customHeight="1" outlineLevel="1" x14ac:dyDescent="0.15">
      <c r="A10" s="517" t="s">
        <v>328</v>
      </c>
      <c r="B10" s="509" t="s">
        <v>406</v>
      </c>
      <c r="C10" s="510">
        <v>3.32</v>
      </c>
      <c r="D10" s="510"/>
      <c r="E10" s="510"/>
      <c r="F10" s="511">
        <f t="shared" si="1"/>
        <v>3.32</v>
      </c>
      <c r="G10" s="512">
        <f>'燃料参数Fuel EF'!B7</f>
        <v>29.42</v>
      </c>
      <c r="H10" s="513">
        <f>'燃料参数Fuel EF'!C7</f>
        <v>93</v>
      </c>
      <c r="I10" s="520">
        <f>'燃料参数Fuel EF'!D7</f>
        <v>28435</v>
      </c>
      <c r="J10" s="512">
        <f>'燃料参数Fuel EF'!E7</f>
        <v>1E-3</v>
      </c>
      <c r="K10" s="512">
        <f>'燃料参数Fuel EF'!F7</f>
        <v>1.5E-3</v>
      </c>
      <c r="L10" s="515">
        <f t="shared" si="2"/>
        <v>94708.370332400023</v>
      </c>
      <c r="M10" s="515">
        <f t="shared" si="3"/>
        <v>0.94404200000000005</v>
      </c>
      <c r="N10" s="515">
        <f t="shared" si="4"/>
        <v>1.4160630000000001</v>
      </c>
      <c r="O10" s="518">
        <f t="shared" si="0"/>
        <v>95153.958156400025</v>
      </c>
    </row>
    <row r="11" spans="1:15" ht="35.1" hidden="1" customHeight="1" outlineLevel="1" x14ac:dyDescent="0.15">
      <c r="A11" s="517" t="s">
        <v>329</v>
      </c>
      <c r="B11" s="509" t="s">
        <v>323</v>
      </c>
      <c r="C11" s="510">
        <v>2.68</v>
      </c>
      <c r="D11" s="510">
        <v>0.16</v>
      </c>
      <c r="E11" s="510">
        <v>1.44</v>
      </c>
      <c r="F11" s="511">
        <f t="shared" si="1"/>
        <v>4.28</v>
      </c>
      <c r="G11" s="512">
        <f>'燃料参数Fuel EF'!B8</f>
        <v>13.58</v>
      </c>
      <c r="H11" s="513">
        <f>'燃料参数Fuel EF'!C8</f>
        <v>99</v>
      </c>
      <c r="I11" s="514">
        <f>'燃料参数Fuel EF'!D8</f>
        <v>173535</v>
      </c>
      <c r="J11" s="512">
        <f>'燃料参数Fuel EF'!E8</f>
        <v>1E-3</v>
      </c>
      <c r="K11" s="512">
        <f>'燃料参数Fuel EF'!F8</f>
        <v>1E-4</v>
      </c>
      <c r="L11" s="515">
        <f t="shared" si="2"/>
        <v>366131.62582920003</v>
      </c>
      <c r="M11" s="515">
        <f t="shared" si="3"/>
        <v>7.4272980000000004</v>
      </c>
      <c r="N11" s="515">
        <f t="shared" si="4"/>
        <v>0.7427298</v>
      </c>
      <c r="O11" s="518">
        <f t="shared" si="0"/>
        <v>366538.64175960002</v>
      </c>
    </row>
    <row r="12" spans="1:15" ht="35.1" hidden="1" customHeight="1" outlineLevel="1" x14ac:dyDescent="0.15">
      <c r="A12" s="517" t="s">
        <v>330</v>
      </c>
      <c r="B12" s="509" t="s">
        <v>323</v>
      </c>
      <c r="C12" s="510">
        <v>55.26</v>
      </c>
      <c r="D12" s="510">
        <v>1.43</v>
      </c>
      <c r="E12" s="510"/>
      <c r="F12" s="511">
        <f t="shared" si="1"/>
        <v>56.69</v>
      </c>
      <c r="G12" s="521">
        <f>'燃料参数Fuel EF'!B9</f>
        <v>12.2</v>
      </c>
      <c r="H12" s="513">
        <f>'燃料参数Fuel EF'!C9</f>
        <v>99</v>
      </c>
      <c r="I12" s="514">
        <f>'燃料参数Fuel EF'!D9</f>
        <v>202218</v>
      </c>
      <c r="J12" s="512">
        <f>'燃料参数Fuel EF'!E9</f>
        <v>1E-3</v>
      </c>
      <c r="K12" s="512">
        <f>'燃料参数Fuel EF'!F9</f>
        <v>1E-4</v>
      </c>
      <c r="L12" s="515">
        <f t="shared" si="2"/>
        <v>5076831.1966812005</v>
      </c>
      <c r="M12" s="515">
        <f t="shared" si="3"/>
        <v>114.6373842</v>
      </c>
      <c r="N12" s="515">
        <f t="shared" si="4"/>
        <v>11.46373842</v>
      </c>
      <c r="O12" s="518">
        <f t="shared" si="0"/>
        <v>5083113.3253353601</v>
      </c>
    </row>
    <row r="13" spans="1:15" ht="35.1" hidden="1" customHeight="1" outlineLevel="1" x14ac:dyDescent="0.15">
      <c r="A13" s="517" t="s">
        <v>331</v>
      </c>
      <c r="B13" s="509" t="s">
        <v>406</v>
      </c>
      <c r="C13" s="510">
        <v>0.49</v>
      </c>
      <c r="D13" s="510"/>
      <c r="E13" s="510"/>
      <c r="F13" s="511">
        <f t="shared" si="1"/>
        <v>0.49</v>
      </c>
      <c r="G13" s="512">
        <f>'燃料参数Fuel EF'!B10</f>
        <v>20.079999999999998</v>
      </c>
      <c r="H13" s="513">
        <f>'燃料参数Fuel EF'!C10</f>
        <v>98</v>
      </c>
      <c r="I13" s="520">
        <f>'燃料参数Fuel EF'!D10</f>
        <v>41816</v>
      </c>
      <c r="J13" s="512">
        <f>'燃料参数Fuel EF'!E10</f>
        <v>3.0000000000000001E-3</v>
      </c>
      <c r="K13" s="512">
        <f>'燃料参数Fuel EF'!F10</f>
        <v>5.9999999999999995E-4</v>
      </c>
      <c r="L13" s="515">
        <f t="shared" si="2"/>
        <v>14784.266473386662</v>
      </c>
      <c r="M13" s="515">
        <f t="shared" si="3"/>
        <v>0.6146952</v>
      </c>
      <c r="N13" s="515">
        <f t="shared" si="4"/>
        <v>0.12293904</v>
      </c>
      <c r="O13" s="518">
        <f t="shared" si="0"/>
        <v>14836.269687306662</v>
      </c>
    </row>
    <row r="14" spans="1:15" ht="35.1" hidden="1" customHeight="1" outlineLevel="1" x14ac:dyDescent="0.15">
      <c r="A14" s="517" t="s">
        <v>332</v>
      </c>
      <c r="B14" s="509" t="s">
        <v>406</v>
      </c>
      <c r="C14" s="510"/>
      <c r="D14" s="510"/>
      <c r="E14" s="510"/>
      <c r="F14" s="511">
        <f t="shared" si="1"/>
        <v>0</v>
      </c>
      <c r="G14" s="521">
        <f>'燃料参数Fuel EF'!B11</f>
        <v>18.899999999999999</v>
      </c>
      <c r="H14" s="513">
        <f>'燃料参数Fuel EF'!C11</f>
        <v>98</v>
      </c>
      <c r="I14" s="520">
        <f>'燃料参数Fuel EF'!D11</f>
        <v>43070</v>
      </c>
      <c r="J14" s="512">
        <f>'燃料参数Fuel EF'!E11</f>
        <v>3.0000000000000001E-3</v>
      </c>
      <c r="K14" s="512">
        <f>'燃料参数Fuel EF'!F11</f>
        <v>5.9999999999999995E-4</v>
      </c>
      <c r="L14" s="515">
        <f t="shared" si="2"/>
        <v>0</v>
      </c>
      <c r="M14" s="515">
        <f t="shared" si="3"/>
        <v>0</v>
      </c>
      <c r="N14" s="515">
        <f t="shared" si="4"/>
        <v>0</v>
      </c>
      <c r="O14" s="518">
        <f t="shared" si="0"/>
        <v>0</v>
      </c>
    </row>
    <row r="15" spans="1:15" ht="35.1" hidden="1" customHeight="1" outlineLevel="1" x14ac:dyDescent="0.15">
      <c r="A15" s="517" t="s">
        <v>333</v>
      </c>
      <c r="B15" s="509" t="s">
        <v>406</v>
      </c>
      <c r="C15" s="510">
        <v>0.75</v>
      </c>
      <c r="D15" s="510">
        <v>0.39</v>
      </c>
      <c r="E15" s="519">
        <v>0.3</v>
      </c>
      <c r="F15" s="511">
        <f t="shared" si="1"/>
        <v>1.4400000000000002</v>
      </c>
      <c r="G15" s="521">
        <f>'燃料参数Fuel EF'!B12</f>
        <v>20.2</v>
      </c>
      <c r="H15" s="513">
        <f>'燃料参数Fuel EF'!C12</f>
        <v>98</v>
      </c>
      <c r="I15" s="520">
        <f>'燃料参数Fuel EF'!D12</f>
        <v>42652</v>
      </c>
      <c r="J15" s="512">
        <f>'燃料参数Fuel EF'!E12</f>
        <v>3.0000000000000001E-3</v>
      </c>
      <c r="K15" s="512">
        <f>'燃料参数Fuel EF'!F12</f>
        <v>5.9999999999999995E-4</v>
      </c>
      <c r="L15" s="515">
        <f t="shared" si="2"/>
        <v>44581.098777600004</v>
      </c>
      <c r="M15" s="515">
        <f t="shared" si="3"/>
        <v>1.8425663999999999</v>
      </c>
      <c r="N15" s="515">
        <f t="shared" si="4"/>
        <v>0.36851328</v>
      </c>
      <c r="O15" s="518">
        <f t="shared" si="0"/>
        <v>44736.979895040007</v>
      </c>
    </row>
    <row r="16" spans="1:15" ht="35.1" hidden="1" customHeight="1" outlineLevel="1" x14ac:dyDescent="0.15">
      <c r="A16" s="517" t="s">
        <v>334</v>
      </c>
      <c r="B16" s="509" t="s">
        <v>406</v>
      </c>
      <c r="C16" s="510">
        <v>11.73</v>
      </c>
      <c r="D16" s="510">
        <v>0.45</v>
      </c>
      <c r="E16" s="510">
        <v>1.44</v>
      </c>
      <c r="F16" s="511">
        <f t="shared" si="1"/>
        <v>13.62</v>
      </c>
      <c r="G16" s="521">
        <f>'燃料参数Fuel EF'!B13</f>
        <v>21.1</v>
      </c>
      <c r="H16" s="513">
        <f>'燃料参数Fuel EF'!C13</f>
        <v>98</v>
      </c>
      <c r="I16" s="520">
        <f>'燃料参数Fuel EF'!D13</f>
        <v>41816</v>
      </c>
      <c r="J16" s="512">
        <f>'燃料参数Fuel EF'!E13</f>
        <v>3.0000000000000001E-3</v>
      </c>
      <c r="K16" s="512">
        <f>'燃料参数Fuel EF'!F13</f>
        <v>5.9999999999999995E-4</v>
      </c>
      <c r="L16" s="515">
        <f t="shared" si="2"/>
        <v>431816.82125119999</v>
      </c>
      <c r="M16" s="515">
        <f t="shared" si="3"/>
        <v>17.086017599999998</v>
      </c>
      <c r="N16" s="515">
        <f t="shared" si="4"/>
        <v>3.4172035199999993</v>
      </c>
      <c r="O16" s="518">
        <f t="shared" si="0"/>
        <v>433262.29834015999</v>
      </c>
    </row>
    <row r="17" spans="1:15" ht="35.1" hidden="1" customHeight="1" outlineLevel="1" x14ac:dyDescent="0.15">
      <c r="A17" s="517" t="s">
        <v>335</v>
      </c>
      <c r="B17" s="509" t="s">
        <v>406</v>
      </c>
      <c r="C17" s="510"/>
      <c r="D17" s="510"/>
      <c r="E17" s="510"/>
      <c r="F17" s="511">
        <f t="shared" si="1"/>
        <v>0</v>
      </c>
      <c r="G17" s="521">
        <f>'燃料参数Fuel EF'!B14</f>
        <v>17.2</v>
      </c>
      <c r="H17" s="513">
        <f>'燃料参数Fuel EF'!C14</f>
        <v>99</v>
      </c>
      <c r="I17" s="520">
        <f>'燃料参数Fuel EF'!D14</f>
        <v>50179</v>
      </c>
      <c r="J17" s="512">
        <f>'燃料参数Fuel EF'!E14</f>
        <v>1E-3</v>
      </c>
      <c r="K17" s="512">
        <f>'燃料参数Fuel EF'!F14</f>
        <v>1E-4</v>
      </c>
      <c r="L17" s="515">
        <f t="shared" si="2"/>
        <v>0</v>
      </c>
      <c r="M17" s="515">
        <f t="shared" si="3"/>
        <v>0</v>
      </c>
      <c r="N17" s="515">
        <f t="shared" si="4"/>
        <v>0</v>
      </c>
      <c r="O17" s="518">
        <f t="shared" si="0"/>
        <v>0</v>
      </c>
    </row>
    <row r="18" spans="1:15" ht="35.1" hidden="1" customHeight="1" outlineLevel="1" x14ac:dyDescent="0.15">
      <c r="A18" s="517" t="s">
        <v>336</v>
      </c>
      <c r="B18" s="509" t="s">
        <v>406</v>
      </c>
      <c r="C18" s="510">
        <v>8.5500000000000007</v>
      </c>
      <c r="D18" s="510"/>
      <c r="E18" s="510">
        <v>4.2699999999999996</v>
      </c>
      <c r="F18" s="511">
        <f t="shared" si="1"/>
        <v>12.82</v>
      </c>
      <c r="G18" s="521">
        <f>'燃料参数Fuel EF'!B15</f>
        <v>18.2</v>
      </c>
      <c r="H18" s="513">
        <f>'燃料参数Fuel EF'!C15</f>
        <v>99</v>
      </c>
      <c r="I18" s="520">
        <f>'燃料参数Fuel EF'!D15</f>
        <v>45998</v>
      </c>
      <c r="J18" s="512">
        <f>'燃料参数Fuel EF'!E15</f>
        <v>1E-3</v>
      </c>
      <c r="K18" s="512">
        <f>'燃料参数Fuel EF'!F15</f>
        <v>1E-4</v>
      </c>
      <c r="L18" s="515">
        <f t="shared" si="2"/>
        <v>389587.47587759997</v>
      </c>
      <c r="M18" s="515">
        <f t="shared" si="3"/>
        <v>5.8969435999999993</v>
      </c>
      <c r="N18" s="515">
        <f t="shared" si="4"/>
        <v>0.58969435999999997</v>
      </c>
      <c r="O18" s="518">
        <f t="shared" si="0"/>
        <v>389910.62838687998</v>
      </c>
    </row>
    <row r="19" spans="1:15" ht="35.1" hidden="1" customHeight="1" outlineLevel="1" x14ac:dyDescent="0.15">
      <c r="A19" s="517" t="s">
        <v>337</v>
      </c>
      <c r="B19" s="509" t="s">
        <v>323</v>
      </c>
      <c r="C19" s="510"/>
      <c r="D19" s="510">
        <v>0.19</v>
      </c>
      <c r="E19" s="519">
        <v>2.1</v>
      </c>
      <c r="F19" s="511">
        <f t="shared" si="1"/>
        <v>2.29</v>
      </c>
      <c r="G19" s="512">
        <f>'燃料参数Fuel EF'!B16</f>
        <v>15.32</v>
      </c>
      <c r="H19" s="513">
        <f>'燃料参数Fuel EF'!C16</f>
        <v>99</v>
      </c>
      <c r="I19" s="520">
        <f>'燃料参数Fuel EF'!D16</f>
        <v>389310</v>
      </c>
      <c r="J19" s="512">
        <f>'燃料参数Fuel EF'!E16</f>
        <v>1E-3</v>
      </c>
      <c r="K19" s="512">
        <f>'燃料参数Fuel EF'!F16</f>
        <v>1E-4</v>
      </c>
      <c r="L19" s="515">
        <f t="shared" si="2"/>
        <v>495788.48070839996</v>
      </c>
      <c r="M19" s="515">
        <f t="shared" si="3"/>
        <v>8.9151989999999994</v>
      </c>
      <c r="N19" s="515">
        <f t="shared" si="4"/>
        <v>0.89151990000000014</v>
      </c>
      <c r="O19" s="518">
        <f t="shared" si="0"/>
        <v>496277.03361359995</v>
      </c>
    </row>
    <row r="20" spans="1:15" ht="35.1" hidden="1" customHeight="1" outlineLevel="1" x14ac:dyDescent="0.15">
      <c r="A20" s="517" t="s">
        <v>338</v>
      </c>
      <c r="B20" s="509" t="s">
        <v>406</v>
      </c>
      <c r="C20" s="510"/>
      <c r="D20" s="510"/>
      <c r="E20" s="510"/>
      <c r="F20" s="511">
        <f t="shared" si="1"/>
        <v>0</v>
      </c>
      <c r="G20" s="512">
        <f>'燃料参数Fuel EF'!B17</f>
        <v>20</v>
      </c>
      <c r="H20" s="513">
        <f>'燃料参数Fuel EF'!C17</f>
        <v>98</v>
      </c>
      <c r="I20" s="514">
        <f>'燃料参数Fuel EF'!D17</f>
        <v>35168</v>
      </c>
      <c r="J20" s="512">
        <f>'燃料参数Fuel EF'!E17</f>
        <v>3.0000000000000001E-3</v>
      </c>
      <c r="K20" s="512">
        <f>'燃料参数Fuel EF'!F17</f>
        <v>5.9999999999999995E-4</v>
      </c>
      <c r="L20" s="515">
        <f t="shared" si="2"/>
        <v>0</v>
      </c>
      <c r="M20" s="515">
        <f t="shared" si="3"/>
        <v>0</v>
      </c>
      <c r="N20" s="515">
        <f t="shared" si="4"/>
        <v>0</v>
      </c>
      <c r="O20" s="518">
        <f t="shared" si="0"/>
        <v>0</v>
      </c>
    </row>
    <row r="21" spans="1:15" ht="35.1" hidden="1" customHeight="1" outlineLevel="1" x14ac:dyDescent="0.15">
      <c r="A21" s="517" t="s">
        <v>339</v>
      </c>
      <c r="B21" s="509" t="s">
        <v>406</v>
      </c>
      <c r="C21" s="522"/>
      <c r="D21" s="522"/>
      <c r="E21" s="522"/>
      <c r="F21" s="511">
        <f t="shared" si="1"/>
        <v>0</v>
      </c>
      <c r="G21" s="512">
        <f>'燃料参数Fuel EF'!B18</f>
        <v>29.42</v>
      </c>
      <c r="H21" s="513">
        <f>'燃料参数Fuel EF'!C18</f>
        <v>93</v>
      </c>
      <c r="I21" s="514">
        <f>'燃料参数Fuel EF'!D18</f>
        <v>38099</v>
      </c>
      <c r="J21" s="512">
        <f>'燃料参数Fuel EF'!E18</f>
        <v>1E-3</v>
      </c>
      <c r="K21" s="512">
        <f>'燃料参数Fuel EF'!F18</f>
        <v>1.5E-3</v>
      </c>
      <c r="L21" s="515">
        <f t="shared" si="2"/>
        <v>0</v>
      </c>
      <c r="M21" s="515">
        <f t="shared" si="3"/>
        <v>0</v>
      </c>
      <c r="N21" s="515">
        <f>F21*I21*K21/100</f>
        <v>0</v>
      </c>
      <c r="O21" s="518">
        <f t="shared" si="0"/>
        <v>0</v>
      </c>
    </row>
    <row r="22" spans="1:15" ht="35.1" hidden="1" customHeight="1" outlineLevel="1" x14ac:dyDescent="0.15">
      <c r="A22" s="517" t="s">
        <v>247</v>
      </c>
      <c r="B22" s="523" t="s">
        <v>407</v>
      </c>
      <c r="C22" s="522">
        <v>12.16</v>
      </c>
      <c r="D22" s="524">
        <v>17.600000000000001</v>
      </c>
      <c r="E22" s="522">
        <v>82.77</v>
      </c>
      <c r="F22" s="511">
        <f t="shared" si="1"/>
        <v>112.53</v>
      </c>
      <c r="G22" s="515">
        <f>'燃料参数Fuel EF'!B19</f>
        <v>0</v>
      </c>
      <c r="H22" s="515">
        <f>'燃料参数Fuel EF'!C19</f>
        <v>0</v>
      </c>
      <c r="I22" s="515">
        <f>'燃料参数Fuel EF'!D19</f>
        <v>0</v>
      </c>
      <c r="J22" s="515">
        <f>'燃料参数Fuel EF'!E19</f>
        <v>0</v>
      </c>
      <c r="K22" s="515">
        <f>'燃料参数Fuel EF'!F19</f>
        <v>0</v>
      </c>
      <c r="L22" s="515">
        <f t="shared" ref="L22" si="5">F22*G22*H22*I22*44/12/100</f>
        <v>0</v>
      </c>
      <c r="M22" s="515"/>
      <c r="N22" s="515"/>
      <c r="O22" s="518"/>
    </row>
    <row r="23" spans="1:15" hidden="1" outlineLevel="1" x14ac:dyDescent="0.15">
      <c r="A23" s="525"/>
      <c r="B23" s="525"/>
      <c r="C23" s="525"/>
      <c r="D23" s="525"/>
      <c r="E23" s="525"/>
      <c r="F23" s="525"/>
      <c r="G23" s="525"/>
      <c r="H23" s="525"/>
      <c r="I23" s="525"/>
      <c r="J23" s="525"/>
      <c r="K23" s="526" t="s">
        <v>343</v>
      </c>
      <c r="L23" s="527">
        <f>SUM(L6:L21)</f>
        <v>234717966.18190551</v>
      </c>
      <c r="M23" s="528">
        <f>SUM(M6:M21)</f>
        <v>2564.4693186</v>
      </c>
      <c r="N23" s="528">
        <f>SUM(N6:N21)</f>
        <v>3629.6701602200001</v>
      </c>
      <c r="O23" s="529">
        <f>L23+M23*25+N23*298</f>
        <v>235863719.62261605</v>
      </c>
    </row>
    <row r="24" spans="1:15" ht="24.95" hidden="1" customHeight="1" outlineLevel="1" x14ac:dyDescent="0.15">
      <c r="A24" s="985" t="s">
        <v>142</v>
      </c>
      <c r="B24" s="986"/>
      <c r="C24" s="986"/>
      <c r="D24" s="986"/>
      <c r="E24" s="986"/>
      <c r="F24" s="986"/>
      <c r="O24" s="530"/>
    </row>
    <row r="25" spans="1:15" ht="24.95" hidden="1" customHeight="1" outlineLevel="1" x14ac:dyDescent="0.15">
      <c r="A25" s="987" t="s">
        <v>49</v>
      </c>
      <c r="B25" s="987"/>
      <c r="C25" s="987"/>
      <c r="D25" s="987"/>
      <c r="E25" s="987"/>
      <c r="F25" s="987"/>
      <c r="O25" s="530"/>
    </row>
    <row r="26" spans="1:15" ht="24.95" hidden="1" customHeight="1" outlineLevel="1" x14ac:dyDescent="0.15">
      <c r="A26" s="531" t="s">
        <v>341</v>
      </c>
      <c r="B26" s="532"/>
      <c r="C26" s="532"/>
      <c r="O26" s="530"/>
    </row>
    <row r="27" spans="1:15" ht="21" hidden="1" customHeight="1" outlineLevel="1" x14ac:dyDescent="0.15">
      <c r="A27" s="533"/>
      <c r="O27" s="530"/>
    </row>
    <row r="28" spans="1:15" ht="41.25" hidden="1" customHeight="1" outlineLevel="1" x14ac:dyDescent="0.15">
      <c r="A28" s="990" t="s">
        <v>143</v>
      </c>
      <c r="B28" s="990"/>
      <c r="C28" s="990"/>
      <c r="D28" s="990"/>
      <c r="E28" s="990"/>
      <c r="F28" s="991"/>
      <c r="G28" s="991"/>
      <c r="H28" s="991"/>
      <c r="I28" s="991"/>
      <c r="J28" s="992"/>
      <c r="K28" s="992"/>
      <c r="L28" s="992"/>
      <c r="M28" s="992"/>
      <c r="N28" s="992"/>
      <c r="O28" s="530"/>
    </row>
    <row r="29" spans="1:15" ht="90.75" hidden="1" customHeight="1" outlineLevel="1" x14ac:dyDescent="0.15">
      <c r="A29" s="993" t="s">
        <v>345</v>
      </c>
      <c r="B29" s="534" t="s">
        <v>356</v>
      </c>
      <c r="C29" s="535" t="s">
        <v>356</v>
      </c>
      <c r="D29" s="536" t="s">
        <v>360</v>
      </c>
      <c r="E29" s="537" t="s">
        <v>351</v>
      </c>
      <c r="F29" s="534" t="s">
        <v>353</v>
      </c>
      <c r="G29" s="535" t="s">
        <v>353</v>
      </c>
      <c r="H29" s="535" t="s">
        <v>350</v>
      </c>
      <c r="I29" s="535" t="s">
        <v>352</v>
      </c>
      <c r="J29" s="534" t="s">
        <v>363</v>
      </c>
      <c r="K29" s="535" t="s">
        <v>354</v>
      </c>
      <c r="L29" s="535" t="s">
        <v>355</v>
      </c>
      <c r="M29" s="537" t="s">
        <v>362</v>
      </c>
      <c r="N29" s="537" t="s">
        <v>357</v>
      </c>
      <c r="O29" s="538"/>
    </row>
    <row r="30" spans="1:15" ht="51.75" hidden="1" customHeight="1" outlineLevel="1" x14ac:dyDescent="0.15">
      <c r="A30" s="984"/>
      <c r="B30" s="539" t="s">
        <v>144</v>
      </c>
      <c r="C30" s="540" t="s">
        <v>349</v>
      </c>
      <c r="D30" s="541" t="s">
        <v>145</v>
      </c>
      <c r="E30" s="542" t="s">
        <v>349</v>
      </c>
      <c r="F30" s="543" t="s">
        <v>146</v>
      </c>
      <c r="G30" s="540" t="s">
        <v>349</v>
      </c>
      <c r="H30" s="541" t="s">
        <v>145</v>
      </c>
      <c r="I30" s="540" t="s">
        <v>349</v>
      </c>
      <c r="J30" s="544" t="s">
        <v>146</v>
      </c>
      <c r="K30" s="545" t="s">
        <v>146</v>
      </c>
      <c r="L30" s="545" t="s">
        <v>145</v>
      </c>
      <c r="M30" s="546" t="s">
        <v>349</v>
      </c>
      <c r="N30" s="542" t="s">
        <v>349</v>
      </c>
      <c r="O30" s="530"/>
    </row>
    <row r="31" spans="1:15" hidden="1" outlineLevel="1" x14ac:dyDescent="0.15">
      <c r="A31" s="547" t="s">
        <v>346</v>
      </c>
      <c r="B31" s="548">
        <v>962</v>
      </c>
      <c r="C31" s="549">
        <f>B31*10000</f>
        <v>9620000</v>
      </c>
      <c r="D31" s="550">
        <v>6.78</v>
      </c>
      <c r="E31" s="551">
        <f>C31*(100-D31)/100</f>
        <v>8967764</v>
      </c>
      <c r="F31" s="548">
        <v>46</v>
      </c>
      <c r="G31" s="552">
        <f>F31*10000</f>
        <v>460000</v>
      </c>
      <c r="H31" s="552">
        <v>1.87</v>
      </c>
      <c r="I31" s="552">
        <f>(1-H31/100)*G31</f>
        <v>451398</v>
      </c>
      <c r="J31" s="553">
        <v>0</v>
      </c>
      <c r="K31" s="554">
        <v>2.4</v>
      </c>
      <c r="L31" s="555">
        <v>4.22</v>
      </c>
      <c r="M31" s="556">
        <f>J31*10000+(K31*(1-L31/100)*10000)</f>
        <v>22987.199999999997</v>
      </c>
      <c r="N31" s="557">
        <f>M31+I31+E31</f>
        <v>9442149.1999999993</v>
      </c>
      <c r="O31" s="530"/>
    </row>
    <row r="32" spans="1:15" hidden="1" outlineLevel="1" x14ac:dyDescent="0.15">
      <c r="A32" s="547" t="s">
        <v>347</v>
      </c>
      <c r="B32" s="548">
        <v>401</v>
      </c>
      <c r="C32" s="549">
        <f>B32*10000</f>
        <v>4010000</v>
      </c>
      <c r="D32" s="550">
        <v>7.54</v>
      </c>
      <c r="E32" s="551">
        <f>C32*(100-D32)/100</f>
        <v>3707646</v>
      </c>
      <c r="F32" s="548">
        <v>52</v>
      </c>
      <c r="G32" s="552">
        <f>F32*10000</f>
        <v>520000</v>
      </c>
      <c r="H32" s="552">
        <v>0.85</v>
      </c>
      <c r="I32" s="552">
        <f>(1-H32/100)*G32</f>
        <v>515580</v>
      </c>
      <c r="J32" s="548">
        <v>0</v>
      </c>
      <c r="K32" s="558">
        <v>3</v>
      </c>
      <c r="L32" s="559">
        <v>4.22</v>
      </c>
      <c r="M32" s="557">
        <f t="shared" ref="M32:M33" si="6">J32*10000+(K32*(1-L32/100)*10000)</f>
        <v>28734</v>
      </c>
      <c r="N32" s="557">
        <f>M32+I32+E32</f>
        <v>4251960</v>
      </c>
      <c r="O32" s="530"/>
    </row>
    <row r="33" spans="1:15" hidden="1" outlineLevel="1" x14ac:dyDescent="0.15">
      <c r="A33" s="547" t="s">
        <v>348</v>
      </c>
      <c r="B33" s="548">
        <v>630</v>
      </c>
      <c r="C33" s="549">
        <f>B33*10000</f>
        <v>6300000</v>
      </c>
      <c r="D33" s="560">
        <v>8</v>
      </c>
      <c r="E33" s="551">
        <f>C33*(100-D33)/100</f>
        <v>5796000</v>
      </c>
      <c r="F33" s="548">
        <v>15</v>
      </c>
      <c r="G33" s="552">
        <f>F33*10000</f>
        <v>150000</v>
      </c>
      <c r="H33" s="552">
        <v>1.48</v>
      </c>
      <c r="I33" s="552">
        <f>(1-H33/100)*G33</f>
        <v>147780</v>
      </c>
      <c r="J33" s="548">
        <v>0</v>
      </c>
      <c r="K33" s="552">
        <v>1.7</v>
      </c>
      <c r="L33" s="559">
        <v>4.22</v>
      </c>
      <c r="M33" s="557">
        <f t="shared" si="6"/>
        <v>16282.6</v>
      </c>
      <c r="N33" s="557">
        <f>M33+I33+E33</f>
        <v>5960062.5999999996</v>
      </c>
      <c r="O33" s="530"/>
    </row>
    <row r="34" spans="1:15" hidden="1" outlineLevel="1" x14ac:dyDescent="0.15">
      <c r="A34" s="561" t="s">
        <v>343</v>
      </c>
      <c r="B34" s="562"/>
      <c r="C34" s="563"/>
      <c r="D34" s="564"/>
      <c r="E34" s="565">
        <f>SUM(E31:E33)</f>
        <v>18471410</v>
      </c>
      <c r="F34" s="566"/>
      <c r="G34" s="563"/>
      <c r="H34" s="563"/>
      <c r="I34" s="567">
        <f>SUM(I31:I33)</f>
        <v>1114758</v>
      </c>
      <c r="J34" s="568"/>
      <c r="K34" s="567"/>
      <c r="L34" s="563"/>
      <c r="M34" s="569">
        <f>SUM(M31:M33)</f>
        <v>68003.8</v>
      </c>
      <c r="N34" s="570">
        <f>SUM(N31:N33)</f>
        <v>19654171.799999997</v>
      </c>
      <c r="O34" s="530"/>
    </row>
    <row r="35" spans="1:15" hidden="1" outlineLevel="1" x14ac:dyDescent="0.15">
      <c r="A35" s="547"/>
      <c r="B35" s="547"/>
      <c r="C35" s="547"/>
      <c r="D35" s="547"/>
      <c r="E35" s="547"/>
      <c r="F35" s="571"/>
      <c r="G35" s="547"/>
      <c r="H35" s="547"/>
      <c r="I35" s="572"/>
      <c r="J35" s="572"/>
      <c r="K35" s="547"/>
      <c r="L35" s="547"/>
      <c r="M35" s="547"/>
      <c r="N35" s="547"/>
      <c r="O35" s="530"/>
    </row>
    <row r="36" spans="1:15" hidden="1" outlineLevel="1" x14ac:dyDescent="0.15">
      <c r="A36" s="547" t="s">
        <v>358</v>
      </c>
      <c r="B36" s="547"/>
      <c r="C36" s="547"/>
      <c r="D36" s="547"/>
      <c r="E36" s="547"/>
      <c r="F36" s="571"/>
      <c r="G36" s="547"/>
      <c r="H36" s="547"/>
      <c r="I36" s="572"/>
      <c r="J36" s="572"/>
      <c r="K36" s="547"/>
      <c r="L36" s="547"/>
      <c r="M36" s="547"/>
      <c r="N36" s="547"/>
      <c r="O36" s="530"/>
    </row>
    <row r="37" spans="1:15" hidden="1" outlineLevel="1" x14ac:dyDescent="0.15">
      <c r="A37" s="573" t="s">
        <v>359</v>
      </c>
      <c r="B37" s="547"/>
      <c r="C37" s="547"/>
      <c r="D37" s="547"/>
      <c r="E37" s="547"/>
      <c r="F37" s="571"/>
      <c r="G37" s="574"/>
      <c r="H37" s="547"/>
      <c r="I37" s="572"/>
      <c r="J37" s="572"/>
      <c r="K37" s="547"/>
      <c r="L37" s="547"/>
      <c r="M37" s="547"/>
      <c r="N37" s="547"/>
      <c r="O37" s="530"/>
    </row>
    <row r="38" spans="1:15" ht="16.5" hidden="1" customHeight="1" outlineLevel="1" x14ac:dyDescent="0.15">
      <c r="A38" s="994" t="s">
        <v>361</v>
      </c>
      <c r="B38" s="995"/>
      <c r="C38" s="995"/>
      <c r="D38" s="995"/>
      <c r="E38" s="995"/>
      <c r="F38" s="571"/>
      <c r="G38" s="574"/>
      <c r="H38" s="547"/>
      <c r="I38" s="572"/>
      <c r="J38" s="572"/>
      <c r="K38" s="547"/>
      <c r="L38" s="547"/>
      <c r="M38" s="547"/>
      <c r="N38" s="547"/>
      <c r="O38" s="530"/>
    </row>
    <row r="39" spans="1:15" ht="15" hidden="1" customHeight="1" outlineLevel="1" x14ac:dyDescent="0.15">
      <c r="A39" s="531"/>
      <c r="B39" s="532"/>
      <c r="C39" s="532"/>
      <c r="D39" s="547"/>
      <c r="E39" s="547"/>
      <c r="F39" s="571"/>
      <c r="G39" s="574"/>
      <c r="H39" s="547"/>
      <c r="I39" s="572"/>
      <c r="J39" s="572"/>
      <c r="K39" s="547"/>
      <c r="L39" s="547"/>
      <c r="M39" s="547"/>
      <c r="N39" s="547"/>
      <c r="O39" s="530"/>
    </row>
    <row r="40" spans="1:15" ht="35.25" hidden="1" customHeight="1" outlineLevel="1" x14ac:dyDescent="0.15">
      <c r="A40" s="990" t="s">
        <v>161</v>
      </c>
      <c r="B40" s="983"/>
      <c r="C40" s="983"/>
      <c r="D40" s="983"/>
      <c r="E40" s="983"/>
      <c r="F40" s="983"/>
      <c r="G40" s="983"/>
      <c r="H40" s="983"/>
      <c r="I40" s="983"/>
      <c r="J40" s="983"/>
      <c r="K40" s="983"/>
      <c r="L40" s="983"/>
      <c r="M40" s="547"/>
      <c r="N40" s="547"/>
      <c r="O40" s="530"/>
    </row>
    <row r="41" spans="1:15" ht="39.75" hidden="1" customHeight="1" outlineLevel="1" x14ac:dyDescent="0.15">
      <c r="A41" s="553"/>
      <c r="B41" s="575" t="s">
        <v>349</v>
      </c>
      <c r="C41" s="554"/>
      <c r="D41" s="498" t="s">
        <v>491</v>
      </c>
      <c r="E41" s="498" t="s">
        <v>492</v>
      </c>
      <c r="F41" s="498" t="s">
        <v>493</v>
      </c>
      <c r="G41" s="498" t="s">
        <v>494</v>
      </c>
      <c r="H41" s="555"/>
      <c r="I41" s="498" t="s">
        <v>495</v>
      </c>
      <c r="J41" s="498" t="s">
        <v>496</v>
      </c>
      <c r="K41" s="498" t="s">
        <v>497</v>
      </c>
      <c r="L41" s="500" t="s">
        <v>498</v>
      </c>
      <c r="M41" s="547"/>
      <c r="N41" s="547"/>
      <c r="O41" s="530"/>
    </row>
    <row r="42" spans="1:15" ht="105.75" hidden="1" customHeight="1" outlineLevel="1" x14ac:dyDescent="0.15">
      <c r="A42" s="576" t="s">
        <v>364</v>
      </c>
      <c r="B42" s="577">
        <f>N34</f>
        <v>19654171.799999997</v>
      </c>
      <c r="C42" s="578" t="s">
        <v>365</v>
      </c>
      <c r="D42" s="579">
        <f>L23</f>
        <v>234717966.18190551</v>
      </c>
      <c r="E42" s="579">
        <f>M23</f>
        <v>2564.4693186</v>
      </c>
      <c r="F42" s="579">
        <f>N23</f>
        <v>3629.6701602200001</v>
      </c>
      <c r="G42" s="579">
        <f>O23</f>
        <v>235863719.62261605</v>
      </c>
      <c r="H42" s="578" t="s">
        <v>471</v>
      </c>
      <c r="I42" s="580">
        <f>D42/B42</f>
        <v>11.94239923057483</v>
      </c>
      <c r="J42" s="580">
        <f>E42/B42</f>
        <v>1.3047964293260122E-4</v>
      </c>
      <c r="K42" s="580">
        <f>F42/B42</f>
        <v>1.8467683081003702E-4</v>
      </c>
      <c r="L42" s="581">
        <f>G42/B42</f>
        <v>12.000694917229536</v>
      </c>
      <c r="M42" s="547"/>
      <c r="N42" s="547"/>
      <c r="O42" s="530"/>
    </row>
    <row r="43" spans="1:15" ht="160.5" hidden="1" customHeight="1" outlineLevel="1" x14ac:dyDescent="0.15">
      <c r="A43" s="576" t="s">
        <v>453</v>
      </c>
      <c r="B43" s="552">
        <v>0</v>
      </c>
      <c r="C43" s="552"/>
      <c r="D43" s="552"/>
      <c r="E43" s="552"/>
      <c r="F43" s="582"/>
      <c r="G43" s="583"/>
      <c r="H43" s="578" t="s">
        <v>452</v>
      </c>
      <c r="I43" s="580">
        <f>I42</f>
        <v>11.94239923057483</v>
      </c>
      <c r="J43" s="580">
        <f>J42</f>
        <v>1.3047964293260122E-4</v>
      </c>
      <c r="K43" s="580">
        <f>K42</f>
        <v>1.8467683081003702E-4</v>
      </c>
      <c r="L43" s="581">
        <f>L42</f>
        <v>12.000694917229536</v>
      </c>
      <c r="M43" s="547"/>
      <c r="N43" s="547"/>
      <c r="O43" s="530"/>
    </row>
    <row r="44" spans="1:15" hidden="1" outlineLevel="1" x14ac:dyDescent="0.15">
      <c r="A44" s="584"/>
      <c r="B44" s="584"/>
      <c r="C44" s="585"/>
      <c r="D44" s="586"/>
      <c r="E44" s="587"/>
      <c r="F44" s="588"/>
      <c r="G44" s="589"/>
      <c r="H44" s="972"/>
      <c r="I44" s="991"/>
      <c r="J44" s="991"/>
      <c r="K44" s="991"/>
      <c r="L44" s="590"/>
      <c r="M44" s="547"/>
      <c r="N44" s="547"/>
      <c r="O44" s="530"/>
    </row>
    <row r="45" spans="1:15" collapsed="1" x14ac:dyDescent="0.15">
      <c r="A45" s="547"/>
      <c r="B45" s="547"/>
      <c r="C45" s="547"/>
      <c r="D45" s="547"/>
      <c r="E45" s="547"/>
      <c r="F45" s="571"/>
      <c r="G45" s="574"/>
      <c r="H45" s="547"/>
      <c r="I45" s="572"/>
      <c r="J45" s="572"/>
      <c r="K45" s="547"/>
      <c r="L45" s="547"/>
      <c r="M45" s="547"/>
      <c r="N45" s="547"/>
      <c r="O45" s="530"/>
    </row>
    <row r="46" spans="1:15" ht="21.75" customHeight="1" x14ac:dyDescent="0.15">
      <c r="A46" s="496" t="s">
        <v>75</v>
      </c>
      <c r="B46" s="547"/>
      <c r="C46" s="547"/>
      <c r="D46" s="547"/>
      <c r="E46" s="547"/>
      <c r="F46" s="571"/>
      <c r="G46" s="574"/>
      <c r="I46" s="572"/>
      <c r="J46" s="572"/>
      <c r="K46" s="547"/>
      <c r="L46" s="547"/>
      <c r="M46" s="547"/>
      <c r="N46" s="547"/>
      <c r="O46" s="530"/>
    </row>
    <row r="47" spans="1:15" ht="36.75" hidden="1" customHeight="1" outlineLevel="1" x14ac:dyDescent="0.15">
      <c r="A47" s="983" t="s">
        <v>114</v>
      </c>
      <c r="B47" s="984"/>
      <c r="C47" s="984"/>
      <c r="D47" s="984"/>
      <c r="E47" s="984"/>
      <c r="F47" s="984"/>
      <c r="G47" s="984"/>
      <c r="H47" s="984"/>
      <c r="I47" s="984"/>
      <c r="J47" s="984"/>
      <c r="K47" s="984"/>
      <c r="L47" s="984"/>
      <c r="M47" s="984"/>
      <c r="N47" s="984"/>
      <c r="O47" s="984"/>
    </row>
    <row r="48" spans="1:15" ht="70.5" hidden="1" outlineLevel="1" x14ac:dyDescent="0.15">
      <c r="A48" s="498" t="s">
        <v>398</v>
      </c>
      <c r="B48" s="498" t="s">
        <v>399</v>
      </c>
      <c r="C48" s="498" t="s">
        <v>400</v>
      </c>
      <c r="D48" s="498" t="s">
        <v>401</v>
      </c>
      <c r="E48" s="498" t="s">
        <v>402</v>
      </c>
      <c r="F48" s="498" t="s">
        <v>255</v>
      </c>
      <c r="G48" s="498" t="s">
        <v>156</v>
      </c>
      <c r="H48" s="498" t="s">
        <v>218</v>
      </c>
      <c r="I48" s="499" t="s">
        <v>217</v>
      </c>
      <c r="J48" s="498" t="s">
        <v>482</v>
      </c>
      <c r="K48" s="498" t="s">
        <v>483</v>
      </c>
      <c r="L48" s="498" t="s">
        <v>484</v>
      </c>
      <c r="M48" s="498" t="s">
        <v>485</v>
      </c>
      <c r="N48" s="498" t="s">
        <v>486</v>
      </c>
      <c r="O48" s="500" t="s">
        <v>487</v>
      </c>
    </row>
    <row r="49" spans="1:15" ht="59.25" hidden="1" outlineLevel="1" x14ac:dyDescent="0.15">
      <c r="A49" s="501"/>
      <c r="B49" s="501"/>
      <c r="C49" s="501"/>
      <c r="D49" s="501"/>
      <c r="E49" s="501"/>
      <c r="F49" s="501"/>
      <c r="G49" s="502" t="s">
        <v>92</v>
      </c>
      <c r="H49" s="501" t="s">
        <v>404</v>
      </c>
      <c r="I49" s="502" t="s">
        <v>488</v>
      </c>
      <c r="J49" s="502" t="s">
        <v>489</v>
      </c>
      <c r="K49" s="502" t="s">
        <v>490</v>
      </c>
      <c r="L49" s="502" t="s">
        <v>405</v>
      </c>
      <c r="M49" s="502" t="s">
        <v>405</v>
      </c>
      <c r="N49" s="502" t="s">
        <v>405</v>
      </c>
      <c r="O49" s="503" t="s">
        <v>405</v>
      </c>
    </row>
    <row r="50" spans="1:15" hidden="1" outlineLevel="1" x14ac:dyDescent="0.15">
      <c r="A50" s="591"/>
      <c r="B50" s="591"/>
      <c r="C50" s="591" t="s">
        <v>380</v>
      </c>
      <c r="D50" s="591" t="s">
        <v>381</v>
      </c>
      <c r="E50" s="591" t="s">
        <v>382</v>
      </c>
      <c r="F50" s="591" t="s">
        <v>383</v>
      </c>
      <c r="G50" s="591" t="s">
        <v>384</v>
      </c>
      <c r="H50" s="591" t="s">
        <v>385</v>
      </c>
      <c r="I50" s="592" t="s">
        <v>386</v>
      </c>
      <c r="J50" s="593" t="s">
        <v>378</v>
      </c>
      <c r="K50" s="593" t="s">
        <v>379</v>
      </c>
      <c r="L50" s="593" t="s">
        <v>223</v>
      </c>
      <c r="M50" s="594" t="s">
        <v>344</v>
      </c>
      <c r="N50" s="594" t="s">
        <v>387</v>
      </c>
      <c r="O50" s="595" t="s">
        <v>342</v>
      </c>
    </row>
    <row r="51" spans="1:15" ht="28.5" hidden="1" outlineLevel="1" x14ac:dyDescent="0.15">
      <c r="A51" s="508" t="s">
        <v>324</v>
      </c>
      <c r="B51" s="509" t="s">
        <v>406</v>
      </c>
      <c r="C51" s="510">
        <v>4869.32</v>
      </c>
      <c r="D51" s="510">
        <v>2873.45</v>
      </c>
      <c r="E51" s="510">
        <v>3736.11</v>
      </c>
      <c r="F51" s="511">
        <f>SUM(C51:E51)</f>
        <v>11478.88</v>
      </c>
      <c r="G51" s="596">
        <f>'燃料参数Fuel EF'!B3</f>
        <v>26.37</v>
      </c>
      <c r="H51" s="597">
        <f>'燃料参数Fuel EF'!C3</f>
        <v>98</v>
      </c>
      <c r="I51" s="598">
        <f>'燃料参数Fuel EF'!D3</f>
        <v>20908</v>
      </c>
      <c r="J51" s="596">
        <f>'燃料参数Fuel EF'!E3</f>
        <v>1E-3</v>
      </c>
      <c r="K51" s="596">
        <f>'燃料参数Fuel EF'!F3</f>
        <v>1.5E-3</v>
      </c>
      <c r="L51" s="515">
        <f>F51*I51*G51*H51*44/12/100/100</f>
        <v>227415280.85662854</v>
      </c>
      <c r="M51" s="515">
        <f>F51*I51*J51/100</f>
        <v>2400.0042303999999</v>
      </c>
      <c r="N51" s="515">
        <f>F51*I51*K51/100</f>
        <v>3600.0063455999998</v>
      </c>
      <c r="O51" s="516">
        <f t="shared" ref="O51:O68" si="7">L51+M51*25+N51*298</f>
        <v>228548082.85337734</v>
      </c>
    </row>
    <row r="52" spans="1:15" ht="28.5" hidden="1" outlineLevel="1" x14ac:dyDescent="0.15">
      <c r="A52" s="517" t="s">
        <v>325</v>
      </c>
      <c r="B52" s="509" t="s">
        <v>406</v>
      </c>
      <c r="C52" s="510"/>
      <c r="D52" s="510"/>
      <c r="E52" s="510"/>
      <c r="F52" s="511">
        <f t="shared" ref="F52:F67" si="8">SUM(C52:E52)</f>
        <v>0</v>
      </c>
      <c r="G52" s="512">
        <f>'燃料参数Fuel EF'!B4</f>
        <v>25.41</v>
      </c>
      <c r="H52" s="599">
        <f>'燃料参数Fuel EF'!C4</f>
        <v>98</v>
      </c>
      <c r="I52" s="514">
        <f>'燃料参数Fuel EF'!D4</f>
        <v>26344</v>
      </c>
      <c r="J52" s="512">
        <f>'燃料参数Fuel EF'!E4</f>
        <v>1E-3</v>
      </c>
      <c r="K52" s="512">
        <f>'燃料参数Fuel EF'!F4</f>
        <v>1.5E-3</v>
      </c>
      <c r="L52" s="515">
        <f t="shared" ref="L52:L66" si="9">F52*I52*G52*H52*44/12/100/100</f>
        <v>0</v>
      </c>
      <c r="M52" s="515">
        <f t="shared" ref="M52:M66" si="10">F52*I52*J52/100</f>
        <v>0</v>
      </c>
      <c r="N52" s="515">
        <f t="shared" ref="N52:N66" si="11">F52*I52*K52/100</f>
        <v>0</v>
      </c>
      <c r="O52" s="518">
        <f t="shared" si="7"/>
        <v>0</v>
      </c>
    </row>
    <row r="53" spans="1:15" ht="28.5" hidden="1" outlineLevel="1" x14ac:dyDescent="0.15">
      <c r="A53" s="517" t="s">
        <v>326</v>
      </c>
      <c r="B53" s="509" t="s">
        <v>406</v>
      </c>
      <c r="C53" s="510">
        <v>747.85</v>
      </c>
      <c r="D53" s="510">
        <v>16.52</v>
      </c>
      <c r="E53" s="510">
        <v>106.81</v>
      </c>
      <c r="F53" s="511">
        <f t="shared" si="8"/>
        <v>871.18000000000006</v>
      </c>
      <c r="G53" s="512">
        <f>'燃料参数Fuel EF'!B5</f>
        <v>25.41</v>
      </c>
      <c r="H53" s="599">
        <f>'燃料参数Fuel EF'!C5</f>
        <v>98</v>
      </c>
      <c r="I53" s="514">
        <f>'燃料参数Fuel EF'!D5</f>
        <v>10454</v>
      </c>
      <c r="J53" s="512">
        <f>'燃料参数Fuel EF'!E5</f>
        <v>1E-3</v>
      </c>
      <c r="K53" s="512">
        <f>'燃料参数Fuel EF'!F5</f>
        <v>1.5E-3</v>
      </c>
      <c r="L53" s="515">
        <f t="shared" si="9"/>
        <v>8315580.3351975214</v>
      </c>
      <c r="M53" s="515">
        <f t="shared" si="10"/>
        <v>91.073157200000011</v>
      </c>
      <c r="N53" s="515">
        <f t="shared" si="11"/>
        <v>136.60973580000001</v>
      </c>
      <c r="O53" s="518">
        <f t="shared" si="7"/>
        <v>8358566.8653959213</v>
      </c>
    </row>
    <row r="54" spans="1:15" ht="28.5" hidden="1" outlineLevel="1" x14ac:dyDescent="0.15">
      <c r="A54" s="517" t="s">
        <v>327</v>
      </c>
      <c r="B54" s="509" t="s">
        <v>406</v>
      </c>
      <c r="C54" s="510"/>
      <c r="D54" s="510"/>
      <c r="E54" s="510"/>
      <c r="F54" s="511">
        <f t="shared" si="8"/>
        <v>0</v>
      </c>
      <c r="G54" s="512">
        <f>'燃料参数Fuel EF'!B6</f>
        <v>33.56</v>
      </c>
      <c r="H54" s="599">
        <f>'燃料参数Fuel EF'!C6</f>
        <v>98</v>
      </c>
      <c r="I54" s="514">
        <f>'燃料参数Fuel EF'!D6</f>
        <v>17584</v>
      </c>
      <c r="J54" s="512">
        <f>'燃料参数Fuel EF'!E6</f>
        <v>1E-3</v>
      </c>
      <c r="K54" s="512">
        <f>'燃料参数Fuel EF'!F6</f>
        <v>1.5E-3</v>
      </c>
      <c r="L54" s="515">
        <f t="shared" si="9"/>
        <v>0</v>
      </c>
      <c r="M54" s="515">
        <f t="shared" si="10"/>
        <v>0</v>
      </c>
      <c r="N54" s="515">
        <f t="shared" si="11"/>
        <v>0</v>
      </c>
      <c r="O54" s="518">
        <f t="shared" si="7"/>
        <v>0</v>
      </c>
    </row>
    <row r="55" spans="1:15" ht="28.5" hidden="1" outlineLevel="1" x14ac:dyDescent="0.15">
      <c r="A55" s="517" t="s">
        <v>328</v>
      </c>
      <c r="B55" s="509" t="s">
        <v>406</v>
      </c>
      <c r="C55" s="510">
        <v>4.99</v>
      </c>
      <c r="D55" s="510"/>
      <c r="E55" s="510"/>
      <c r="F55" s="511">
        <f t="shared" si="8"/>
        <v>4.99</v>
      </c>
      <c r="G55" s="512">
        <f>'燃料参数Fuel EF'!B7</f>
        <v>29.42</v>
      </c>
      <c r="H55" s="599">
        <f>'燃料参数Fuel EF'!C7</f>
        <v>93</v>
      </c>
      <c r="I55" s="520">
        <f>'燃料参数Fuel EF'!D7</f>
        <v>28435</v>
      </c>
      <c r="J55" s="512">
        <f>'燃料参数Fuel EF'!E7</f>
        <v>1E-3</v>
      </c>
      <c r="K55" s="512">
        <f>'燃料参数Fuel EF'!F7</f>
        <v>1.5E-3</v>
      </c>
      <c r="L55" s="515">
        <f t="shared" si="9"/>
        <v>142347.82167430001</v>
      </c>
      <c r="M55" s="515">
        <f t="shared" si="10"/>
        <v>1.4189064999999998</v>
      </c>
      <c r="N55" s="515">
        <f t="shared" si="11"/>
        <v>2.12835975</v>
      </c>
      <c r="O55" s="518">
        <f t="shared" si="7"/>
        <v>143017.54554230001</v>
      </c>
    </row>
    <row r="56" spans="1:15" ht="28.5" hidden="1" outlineLevel="1" x14ac:dyDescent="0.15">
      <c r="A56" s="517" t="s">
        <v>329</v>
      </c>
      <c r="B56" s="509" t="s">
        <v>323</v>
      </c>
      <c r="C56" s="510">
        <v>5.53</v>
      </c>
      <c r="D56" s="510">
        <v>1.44</v>
      </c>
      <c r="E56" s="510">
        <v>1.89</v>
      </c>
      <c r="F56" s="511">
        <f t="shared" si="8"/>
        <v>8.8600000000000012</v>
      </c>
      <c r="G56" s="599">
        <f>'燃料参数Fuel EF'!B8</f>
        <v>13.58</v>
      </c>
      <c r="H56" s="599">
        <f>'燃料参数Fuel EF'!C8</f>
        <v>99</v>
      </c>
      <c r="I56" s="514">
        <f>'燃料参数Fuel EF'!D8</f>
        <v>173535</v>
      </c>
      <c r="J56" s="512">
        <f>'燃料参数Fuel EF'!E8</f>
        <v>1E-3</v>
      </c>
      <c r="K56" s="512">
        <f>'燃料参数Fuel EF'!F8</f>
        <v>1E-4</v>
      </c>
      <c r="L56" s="515">
        <f t="shared" si="9"/>
        <v>757926.68337540014</v>
      </c>
      <c r="M56" s="515">
        <f t="shared" si="10"/>
        <v>15.375201000000004</v>
      </c>
      <c r="N56" s="515">
        <f t="shared" si="11"/>
        <v>1.5375201000000005</v>
      </c>
      <c r="O56" s="518">
        <f t="shared" si="7"/>
        <v>758769.24439020013</v>
      </c>
    </row>
    <row r="57" spans="1:15" ht="28.5" hidden="1" outlineLevel="1" x14ac:dyDescent="0.15">
      <c r="A57" s="517" t="s">
        <v>330</v>
      </c>
      <c r="B57" s="509" t="s">
        <v>323</v>
      </c>
      <c r="C57" s="510">
        <v>68.38</v>
      </c>
      <c r="D57" s="510">
        <v>9.06</v>
      </c>
      <c r="E57" s="510"/>
      <c r="F57" s="511">
        <f t="shared" si="8"/>
        <v>77.44</v>
      </c>
      <c r="G57" s="600">
        <f>'燃料参数Fuel EF'!B9</f>
        <v>12.2</v>
      </c>
      <c r="H57" s="599">
        <f>'燃料参数Fuel EF'!C9</f>
        <v>99</v>
      </c>
      <c r="I57" s="514">
        <f>'燃料参数Fuel EF'!D9</f>
        <v>202218</v>
      </c>
      <c r="J57" s="512">
        <f>'燃料参数Fuel EF'!E9</f>
        <v>1E-3</v>
      </c>
      <c r="K57" s="512">
        <f>'燃料参数Fuel EF'!F9</f>
        <v>1E-4</v>
      </c>
      <c r="L57" s="515">
        <f t="shared" si="9"/>
        <v>6935082.163891199</v>
      </c>
      <c r="M57" s="515">
        <f t="shared" si="10"/>
        <v>156.5976192</v>
      </c>
      <c r="N57" s="515">
        <f t="shared" si="11"/>
        <v>15.659761920000001</v>
      </c>
      <c r="O57" s="518">
        <f t="shared" si="7"/>
        <v>6943663.7134233592</v>
      </c>
    </row>
    <row r="58" spans="1:15" ht="28.5" hidden="1" outlineLevel="1" x14ac:dyDescent="0.15">
      <c r="A58" s="517" t="s">
        <v>331</v>
      </c>
      <c r="B58" s="509" t="s">
        <v>406</v>
      </c>
      <c r="C58" s="510">
        <v>0.24</v>
      </c>
      <c r="D58" s="510"/>
      <c r="E58" s="510"/>
      <c r="F58" s="511">
        <f t="shared" si="8"/>
        <v>0.24</v>
      </c>
      <c r="G58" s="599">
        <f>'燃料参数Fuel EF'!B10</f>
        <v>20.079999999999998</v>
      </c>
      <c r="H58" s="599">
        <f>'燃料参数Fuel EF'!C10</f>
        <v>98</v>
      </c>
      <c r="I58" s="520">
        <f>'燃料参数Fuel EF'!D10</f>
        <v>41816</v>
      </c>
      <c r="J58" s="512">
        <f>'燃料参数Fuel EF'!E10</f>
        <v>3.0000000000000001E-3</v>
      </c>
      <c r="K58" s="512">
        <f>'燃料参数Fuel EF'!F10</f>
        <v>5.9999999999999995E-4</v>
      </c>
      <c r="L58" s="515">
        <f t="shared" si="9"/>
        <v>7241.2733747199991</v>
      </c>
      <c r="M58" s="515">
        <f t="shared" si="10"/>
        <v>0.30107519999999999</v>
      </c>
      <c r="N58" s="515">
        <f t="shared" si="11"/>
        <v>6.0215039999999991E-2</v>
      </c>
      <c r="O58" s="518">
        <f t="shared" si="7"/>
        <v>7266.7443366399993</v>
      </c>
    </row>
    <row r="59" spans="1:15" ht="28.5" hidden="1" outlineLevel="1" x14ac:dyDescent="0.15">
      <c r="A59" s="517" t="s">
        <v>332</v>
      </c>
      <c r="B59" s="509" t="s">
        <v>406</v>
      </c>
      <c r="C59" s="510"/>
      <c r="D59" s="510"/>
      <c r="E59" s="510"/>
      <c r="F59" s="511">
        <f t="shared" si="8"/>
        <v>0</v>
      </c>
      <c r="G59" s="599">
        <f>'燃料参数Fuel EF'!B11</f>
        <v>18.899999999999999</v>
      </c>
      <c r="H59" s="599">
        <f>'燃料参数Fuel EF'!C11</f>
        <v>98</v>
      </c>
      <c r="I59" s="520">
        <f>'燃料参数Fuel EF'!D11</f>
        <v>43070</v>
      </c>
      <c r="J59" s="512">
        <f>'燃料参数Fuel EF'!E11</f>
        <v>3.0000000000000001E-3</v>
      </c>
      <c r="K59" s="512">
        <f>'燃料参数Fuel EF'!F11</f>
        <v>5.9999999999999995E-4</v>
      </c>
      <c r="L59" s="515">
        <f t="shared" si="9"/>
        <v>0</v>
      </c>
      <c r="M59" s="515">
        <f t="shared" si="10"/>
        <v>0</v>
      </c>
      <c r="N59" s="515">
        <f t="shared" si="11"/>
        <v>0</v>
      </c>
      <c r="O59" s="518">
        <f t="shared" si="7"/>
        <v>0</v>
      </c>
    </row>
    <row r="60" spans="1:15" ht="28.5" hidden="1" outlineLevel="1" x14ac:dyDescent="0.15">
      <c r="A60" s="517" t="s">
        <v>333</v>
      </c>
      <c r="B60" s="509" t="s">
        <v>406</v>
      </c>
      <c r="C60" s="510">
        <v>0.96</v>
      </c>
      <c r="D60" s="510">
        <v>0.39</v>
      </c>
      <c r="E60" s="510">
        <v>0.47</v>
      </c>
      <c r="F60" s="511">
        <f t="shared" si="8"/>
        <v>1.82</v>
      </c>
      <c r="G60" s="599">
        <f>'燃料参数Fuel EF'!B12</f>
        <v>20.2</v>
      </c>
      <c r="H60" s="599">
        <f>'燃料参数Fuel EF'!C12</f>
        <v>98</v>
      </c>
      <c r="I60" s="520">
        <f>'燃料参数Fuel EF'!D12</f>
        <v>42652</v>
      </c>
      <c r="J60" s="512">
        <f>'燃料参数Fuel EF'!E12</f>
        <v>3.0000000000000001E-3</v>
      </c>
      <c r="K60" s="512">
        <f>'燃料参数Fuel EF'!F12</f>
        <v>5.9999999999999995E-4</v>
      </c>
      <c r="L60" s="515">
        <f t="shared" si="9"/>
        <v>56345.55539946667</v>
      </c>
      <c r="M60" s="515">
        <f t="shared" si="10"/>
        <v>2.3287992000000002</v>
      </c>
      <c r="N60" s="515">
        <f t="shared" si="11"/>
        <v>0.46575983999999998</v>
      </c>
      <c r="O60" s="518">
        <f t="shared" si="7"/>
        <v>56542.571811786671</v>
      </c>
    </row>
    <row r="61" spans="1:15" ht="28.5" hidden="1" outlineLevel="1" x14ac:dyDescent="0.15">
      <c r="A61" s="517" t="s">
        <v>334</v>
      </c>
      <c r="B61" s="509" t="s">
        <v>406</v>
      </c>
      <c r="C61" s="510">
        <v>8.43</v>
      </c>
      <c r="D61" s="510">
        <v>0.45</v>
      </c>
      <c r="E61" s="510">
        <v>1.48</v>
      </c>
      <c r="F61" s="511">
        <f t="shared" si="8"/>
        <v>10.36</v>
      </c>
      <c r="G61" s="599">
        <f>'燃料参数Fuel EF'!B13</f>
        <v>21.1</v>
      </c>
      <c r="H61" s="599">
        <f>'燃料参数Fuel EF'!C13</f>
        <v>98</v>
      </c>
      <c r="I61" s="520">
        <f>'燃料参数Fuel EF'!D13</f>
        <v>41816</v>
      </c>
      <c r="J61" s="512">
        <f>'燃料参数Fuel EF'!E13</f>
        <v>3.0000000000000001E-3</v>
      </c>
      <c r="K61" s="512">
        <f>'燃料参数Fuel EF'!F13</f>
        <v>5.9999999999999995E-4</v>
      </c>
      <c r="L61" s="515">
        <f t="shared" si="9"/>
        <v>328459.78474026662</v>
      </c>
      <c r="M61" s="515">
        <f t="shared" si="10"/>
        <v>12.996412799999998</v>
      </c>
      <c r="N61" s="515">
        <f t="shared" si="11"/>
        <v>2.5992825599999998</v>
      </c>
      <c r="O61" s="518">
        <f t="shared" si="7"/>
        <v>329559.28126314667</v>
      </c>
    </row>
    <row r="62" spans="1:15" ht="28.5" hidden="1" outlineLevel="1" x14ac:dyDescent="0.15">
      <c r="A62" s="517" t="s">
        <v>335</v>
      </c>
      <c r="B62" s="509" t="s">
        <v>406</v>
      </c>
      <c r="C62" s="510"/>
      <c r="D62" s="510"/>
      <c r="E62" s="510"/>
      <c r="F62" s="511">
        <f t="shared" si="8"/>
        <v>0</v>
      </c>
      <c r="G62" s="600">
        <f>'燃料参数Fuel EF'!B14</f>
        <v>17.2</v>
      </c>
      <c r="H62" s="599">
        <f>'燃料参数Fuel EF'!C14</f>
        <v>99</v>
      </c>
      <c r="I62" s="520">
        <f>'燃料参数Fuel EF'!D14</f>
        <v>50179</v>
      </c>
      <c r="J62" s="512">
        <f>'燃料参数Fuel EF'!E14</f>
        <v>1E-3</v>
      </c>
      <c r="K62" s="512">
        <f>'燃料参数Fuel EF'!F14</f>
        <v>1E-4</v>
      </c>
      <c r="L62" s="515">
        <f t="shared" si="9"/>
        <v>0</v>
      </c>
      <c r="M62" s="515">
        <f t="shared" si="10"/>
        <v>0</v>
      </c>
      <c r="N62" s="515">
        <f t="shared" si="11"/>
        <v>0</v>
      </c>
      <c r="O62" s="518">
        <f t="shared" si="7"/>
        <v>0</v>
      </c>
    </row>
    <row r="63" spans="1:15" ht="28.5" hidden="1" outlineLevel="1" x14ac:dyDescent="0.15">
      <c r="A63" s="517" t="s">
        <v>336</v>
      </c>
      <c r="B63" s="509" t="s">
        <v>406</v>
      </c>
      <c r="C63" s="510">
        <v>7.33</v>
      </c>
      <c r="D63" s="510"/>
      <c r="E63" s="510">
        <v>1.99</v>
      </c>
      <c r="F63" s="511">
        <f t="shared" si="8"/>
        <v>9.32</v>
      </c>
      <c r="G63" s="600">
        <f>'燃料参数Fuel EF'!B15</f>
        <v>18.2</v>
      </c>
      <c r="H63" s="599">
        <f>'燃料参数Fuel EF'!C15</f>
        <v>99</v>
      </c>
      <c r="I63" s="520">
        <f>'燃料参数Fuel EF'!D15</f>
        <v>45998</v>
      </c>
      <c r="J63" s="512">
        <f>'燃料参数Fuel EF'!E15</f>
        <v>1E-3</v>
      </c>
      <c r="K63" s="512">
        <f>'燃料参数Fuel EF'!F15</f>
        <v>1E-4</v>
      </c>
      <c r="L63" s="515">
        <f t="shared" si="9"/>
        <v>283225.84049759997</v>
      </c>
      <c r="M63" s="515">
        <f t="shared" si="10"/>
        <v>4.2870135999999999</v>
      </c>
      <c r="N63" s="515">
        <f t="shared" si="11"/>
        <v>0.42870136000000003</v>
      </c>
      <c r="O63" s="518">
        <f t="shared" si="7"/>
        <v>283460.76884287997</v>
      </c>
    </row>
    <row r="64" spans="1:15" ht="28.5" hidden="1" outlineLevel="1" x14ac:dyDescent="0.15">
      <c r="A64" s="517" t="s">
        <v>337</v>
      </c>
      <c r="B64" s="509" t="s">
        <v>323</v>
      </c>
      <c r="C64" s="510"/>
      <c r="D64" s="510">
        <v>0.02</v>
      </c>
      <c r="E64" s="510">
        <v>2.0299999999999998</v>
      </c>
      <c r="F64" s="511">
        <f t="shared" si="8"/>
        <v>2.0499999999999998</v>
      </c>
      <c r="G64" s="599">
        <f>'燃料参数Fuel EF'!B16</f>
        <v>15.32</v>
      </c>
      <c r="H64" s="599">
        <f>'燃料参数Fuel EF'!C16</f>
        <v>99</v>
      </c>
      <c r="I64" s="520">
        <f>'燃料参数Fuel EF'!D16</f>
        <v>389310</v>
      </c>
      <c r="J64" s="512">
        <f>'燃料参数Fuel EF'!E16</f>
        <v>1E-3</v>
      </c>
      <c r="K64" s="512">
        <f>'燃料参数Fuel EF'!F16</f>
        <v>1E-4</v>
      </c>
      <c r="L64" s="515">
        <f t="shared" si="9"/>
        <v>443828.115918</v>
      </c>
      <c r="M64" s="515">
        <f t="shared" si="10"/>
        <v>7.9808549999999991</v>
      </c>
      <c r="N64" s="515">
        <f t="shared" si="11"/>
        <v>0.7980855</v>
      </c>
      <c r="O64" s="518">
        <f t="shared" si="7"/>
        <v>444265.46677200001</v>
      </c>
    </row>
    <row r="65" spans="1:15" ht="28.5" hidden="1" outlineLevel="1" x14ac:dyDescent="0.15">
      <c r="A65" s="517" t="s">
        <v>338</v>
      </c>
      <c r="B65" s="509" t="s">
        <v>406</v>
      </c>
      <c r="C65" s="510">
        <v>0.01</v>
      </c>
      <c r="D65" s="510"/>
      <c r="E65" s="510"/>
      <c r="F65" s="511">
        <f t="shared" si="8"/>
        <v>0.01</v>
      </c>
      <c r="G65" s="601">
        <f>'燃料参数Fuel EF'!B17</f>
        <v>20</v>
      </c>
      <c r="H65" s="599">
        <f>'燃料参数Fuel EF'!C17</f>
        <v>98</v>
      </c>
      <c r="I65" s="514">
        <f>'燃料参数Fuel EF'!D17</f>
        <v>35168</v>
      </c>
      <c r="J65" s="512">
        <f>'燃料参数Fuel EF'!E17</f>
        <v>3.0000000000000001E-3</v>
      </c>
      <c r="K65" s="512">
        <f>'燃料参数Fuel EF'!F17</f>
        <v>5.9999999999999995E-4</v>
      </c>
      <c r="L65" s="515">
        <f t="shared" si="9"/>
        <v>252.74069333333335</v>
      </c>
      <c r="M65" s="515">
        <f t="shared" si="10"/>
        <v>1.05504E-2</v>
      </c>
      <c r="N65" s="515">
        <f t="shared" si="11"/>
        <v>2.1100799999999999E-3</v>
      </c>
      <c r="O65" s="518">
        <f t="shared" si="7"/>
        <v>253.63325717333333</v>
      </c>
    </row>
    <row r="66" spans="1:15" ht="28.5" hidden="1" outlineLevel="1" x14ac:dyDescent="0.15">
      <c r="A66" s="517" t="s">
        <v>339</v>
      </c>
      <c r="B66" s="509" t="s">
        <v>406</v>
      </c>
      <c r="C66" s="522">
        <v>0.46</v>
      </c>
      <c r="D66" s="522"/>
      <c r="E66" s="522"/>
      <c r="F66" s="511">
        <f t="shared" si="8"/>
        <v>0.46</v>
      </c>
      <c r="G66" s="512">
        <f>'燃料参数Fuel EF'!B18</f>
        <v>29.42</v>
      </c>
      <c r="H66" s="599">
        <f>'燃料参数Fuel EF'!C18</f>
        <v>93</v>
      </c>
      <c r="I66" s="514">
        <f>'燃料参数Fuel EF'!D18</f>
        <v>38099</v>
      </c>
      <c r="J66" s="512">
        <f>'燃料参数Fuel EF'!E18</f>
        <v>1E-3</v>
      </c>
      <c r="K66" s="512">
        <f>'燃料参数Fuel EF'!F18</f>
        <v>1.5E-3</v>
      </c>
      <c r="L66" s="515">
        <f t="shared" si="9"/>
        <v>17582.007289880003</v>
      </c>
      <c r="M66" s="515">
        <f t="shared" si="10"/>
        <v>0.17525540000000003</v>
      </c>
      <c r="N66" s="515">
        <f t="shared" si="11"/>
        <v>0.26288310000000004</v>
      </c>
      <c r="O66" s="518">
        <f t="shared" si="7"/>
        <v>17664.727838680003</v>
      </c>
    </row>
    <row r="67" spans="1:15" ht="28.5" hidden="1" outlineLevel="1" x14ac:dyDescent="0.15">
      <c r="A67" s="517" t="s">
        <v>247</v>
      </c>
      <c r="B67" s="523" t="s">
        <v>407</v>
      </c>
      <c r="C67" s="522">
        <v>12.41</v>
      </c>
      <c r="D67" s="522">
        <v>2.4300000000000002</v>
      </c>
      <c r="E67" s="522">
        <v>51.35</v>
      </c>
      <c r="F67" s="511">
        <f t="shared" si="8"/>
        <v>66.19</v>
      </c>
      <c r="G67" s="602">
        <f>'燃料参数Fuel EF'!B19</f>
        <v>0</v>
      </c>
      <c r="H67" s="603">
        <f>'燃料参数Fuel EF'!C19</f>
        <v>0</v>
      </c>
      <c r="I67" s="602">
        <f>'燃料参数Fuel EF'!D19</f>
        <v>0</v>
      </c>
      <c r="J67" s="602">
        <f>'燃料参数Fuel EF'!E19</f>
        <v>0</v>
      </c>
      <c r="K67" s="602">
        <f>'燃料参数Fuel EF'!F19</f>
        <v>0</v>
      </c>
      <c r="L67" s="515"/>
      <c r="M67" s="515"/>
      <c r="N67" s="515"/>
      <c r="O67" s="604">
        <f t="shared" si="7"/>
        <v>0</v>
      </c>
    </row>
    <row r="68" spans="1:15" hidden="1" outlineLevel="1" x14ac:dyDescent="0.15">
      <c r="A68" s="525"/>
      <c r="B68" s="525"/>
      <c r="C68" s="525"/>
      <c r="D68" s="525"/>
      <c r="E68" s="525"/>
      <c r="F68" s="525"/>
      <c r="G68" s="525"/>
      <c r="H68" s="525"/>
      <c r="I68" s="525"/>
      <c r="J68" s="525"/>
      <c r="K68" s="526" t="s">
        <v>343</v>
      </c>
      <c r="L68" s="527">
        <f>SUM(L51:L66)</f>
        <v>244703153.17868021</v>
      </c>
      <c r="M68" s="527">
        <f>SUM(M51:M66)</f>
        <v>2692.5490758999995</v>
      </c>
      <c r="N68" s="527">
        <f t="shared" ref="N68" si="12">SUM(N51:N66)</f>
        <v>3760.5587606500007</v>
      </c>
      <c r="O68" s="605">
        <f t="shared" si="7"/>
        <v>245891113.41625142</v>
      </c>
    </row>
    <row r="69" spans="1:15" hidden="1" outlineLevel="1" x14ac:dyDescent="0.15">
      <c r="A69" s="985" t="s">
        <v>147</v>
      </c>
      <c r="B69" s="986"/>
      <c r="C69" s="986"/>
      <c r="D69" s="986"/>
      <c r="E69" s="986"/>
      <c r="F69" s="986"/>
      <c r="G69" s="559"/>
      <c r="H69" s="559"/>
      <c r="I69" s="559"/>
      <c r="J69" s="559"/>
      <c r="K69" s="606"/>
      <c r="L69" s="579"/>
      <c r="M69" s="579"/>
      <c r="N69" s="579"/>
      <c r="O69" s="579"/>
    </row>
    <row r="70" spans="1:15" hidden="1" outlineLevel="1" x14ac:dyDescent="0.15">
      <c r="A70" s="994" t="s">
        <v>361</v>
      </c>
      <c r="B70" s="995"/>
      <c r="C70" s="995"/>
      <c r="D70" s="995"/>
      <c r="E70" s="995"/>
      <c r="G70" s="559"/>
      <c r="H70" s="559"/>
      <c r="I70" s="559"/>
      <c r="J70" s="559"/>
      <c r="K70" s="606"/>
      <c r="L70" s="579"/>
      <c r="M70" s="579"/>
      <c r="N70" s="579"/>
      <c r="O70" s="579"/>
    </row>
    <row r="71" spans="1:15" hidden="1" outlineLevel="1" x14ac:dyDescent="0.15">
      <c r="A71" s="994" t="s">
        <v>341</v>
      </c>
      <c r="B71" s="995"/>
      <c r="C71" s="995"/>
      <c r="G71" s="559"/>
      <c r="H71" s="559"/>
      <c r="I71" s="559"/>
      <c r="J71" s="559"/>
      <c r="K71" s="606"/>
      <c r="L71" s="579"/>
      <c r="M71" s="579"/>
      <c r="N71" s="579"/>
      <c r="O71" s="579"/>
    </row>
    <row r="72" spans="1:15" hidden="1" outlineLevel="1" x14ac:dyDescent="0.15">
      <c r="A72" s="533"/>
    </row>
    <row r="73" spans="1:15" ht="44.25" hidden="1" customHeight="1" outlineLevel="1" x14ac:dyDescent="0.15">
      <c r="A73" s="990" t="s">
        <v>162</v>
      </c>
      <c r="B73" s="990"/>
      <c r="C73" s="990"/>
      <c r="D73" s="990"/>
      <c r="E73" s="990"/>
      <c r="F73" s="991"/>
      <c r="G73" s="991"/>
      <c r="H73" s="991"/>
      <c r="I73" s="991"/>
      <c r="J73" s="992"/>
      <c r="K73" s="992"/>
      <c r="L73" s="992"/>
      <c r="M73" s="992"/>
      <c r="N73" s="991"/>
    </row>
    <row r="74" spans="1:15" ht="124.5" hidden="1" customHeight="1" outlineLevel="1" x14ac:dyDescent="0.15">
      <c r="A74" s="993" t="s">
        <v>345</v>
      </c>
      <c r="B74" s="534" t="s">
        <v>356</v>
      </c>
      <c r="C74" s="535" t="s">
        <v>356</v>
      </c>
      <c r="D74" s="535" t="s">
        <v>360</v>
      </c>
      <c r="E74" s="537" t="s">
        <v>351</v>
      </c>
      <c r="F74" s="534" t="s">
        <v>353</v>
      </c>
      <c r="G74" s="535" t="s">
        <v>353</v>
      </c>
      <c r="H74" s="535" t="s">
        <v>350</v>
      </c>
      <c r="I74" s="535" t="s">
        <v>352</v>
      </c>
      <c r="J74" s="534" t="s">
        <v>363</v>
      </c>
      <c r="K74" s="535" t="s">
        <v>354</v>
      </c>
      <c r="L74" s="535" t="s">
        <v>355</v>
      </c>
      <c r="M74" s="537" t="s">
        <v>362</v>
      </c>
      <c r="N74" s="537" t="s">
        <v>357</v>
      </c>
    </row>
    <row r="75" spans="1:15" ht="57.75" hidden="1" customHeight="1" outlineLevel="1" x14ac:dyDescent="0.15">
      <c r="A75" s="984"/>
      <c r="B75" s="539" t="s">
        <v>144</v>
      </c>
      <c r="C75" s="540" t="s">
        <v>349</v>
      </c>
      <c r="D75" s="541" t="s">
        <v>145</v>
      </c>
      <c r="E75" s="542" t="s">
        <v>349</v>
      </c>
      <c r="F75" s="543" t="s">
        <v>146</v>
      </c>
      <c r="G75" s="540" t="s">
        <v>349</v>
      </c>
      <c r="H75" s="541" t="s">
        <v>145</v>
      </c>
      <c r="I75" s="540" t="s">
        <v>349</v>
      </c>
      <c r="J75" s="543" t="s">
        <v>146</v>
      </c>
      <c r="K75" s="541" t="s">
        <v>146</v>
      </c>
      <c r="L75" s="541" t="s">
        <v>145</v>
      </c>
      <c r="M75" s="542" t="s">
        <v>349</v>
      </c>
      <c r="N75" s="542" t="s">
        <v>349</v>
      </c>
    </row>
    <row r="76" spans="1:15" hidden="1" outlineLevel="1" x14ac:dyDescent="0.15">
      <c r="A76" s="553" t="s">
        <v>346</v>
      </c>
      <c r="B76" s="548">
        <v>1065</v>
      </c>
      <c r="C76" s="549">
        <f>B76*10000</f>
        <v>10650000</v>
      </c>
      <c r="D76" s="607">
        <v>7</v>
      </c>
      <c r="E76" s="551">
        <f>C76*(100-D76)/100</f>
        <v>9904500</v>
      </c>
      <c r="F76" s="548">
        <v>44</v>
      </c>
      <c r="G76" s="552">
        <f>F76*10000</f>
        <v>440000</v>
      </c>
      <c r="H76" s="552">
        <v>1.87</v>
      </c>
      <c r="I76" s="551">
        <f>(1-H76/100)*G76</f>
        <v>431772</v>
      </c>
      <c r="J76" s="548"/>
      <c r="K76" s="608">
        <v>3.3</v>
      </c>
      <c r="L76" s="559">
        <v>4.22</v>
      </c>
      <c r="M76" s="557">
        <f>K76*(1-L76/100)*10000+J76*10000</f>
        <v>31607.399999999998</v>
      </c>
      <c r="N76" s="557">
        <f>M76+I76+E76</f>
        <v>10367879.4</v>
      </c>
    </row>
    <row r="77" spans="1:15" hidden="1" outlineLevel="1" x14ac:dyDescent="0.15">
      <c r="A77" s="548" t="s">
        <v>347</v>
      </c>
      <c r="B77" s="548">
        <v>437</v>
      </c>
      <c r="C77" s="549">
        <f>B77*10000</f>
        <v>4370000</v>
      </c>
      <c r="D77" s="552">
        <v>7.68</v>
      </c>
      <c r="E77" s="551">
        <f>C77*(100-D77)/100</f>
        <v>4034384</v>
      </c>
      <c r="F77" s="548">
        <v>56</v>
      </c>
      <c r="G77" s="552">
        <f>F77*10000</f>
        <v>560000</v>
      </c>
      <c r="H77" s="552">
        <v>0.85</v>
      </c>
      <c r="I77" s="551">
        <f>(1-H77/100)*G77</f>
        <v>555240</v>
      </c>
      <c r="J77" s="548"/>
      <c r="K77" s="608">
        <v>6.4</v>
      </c>
      <c r="L77" s="559">
        <v>4.22</v>
      </c>
      <c r="M77" s="557">
        <f t="shared" ref="M77:M78" si="13">K77*(1-L77/100)*10000+J77*10000</f>
        <v>61299.200000000004</v>
      </c>
      <c r="N77" s="557">
        <f>M77+I77+E77</f>
        <v>4650923.2</v>
      </c>
    </row>
    <row r="78" spans="1:15" hidden="1" outlineLevel="1" x14ac:dyDescent="0.15">
      <c r="A78" s="609" t="s">
        <v>348</v>
      </c>
      <c r="B78" s="548">
        <v>684</v>
      </c>
      <c r="C78" s="549">
        <f>B78*10000</f>
        <v>6840000</v>
      </c>
      <c r="D78" s="552">
        <v>7.67</v>
      </c>
      <c r="E78" s="551">
        <f>C78*(100-D78)/100</f>
        <v>6315372</v>
      </c>
      <c r="F78" s="548">
        <v>12</v>
      </c>
      <c r="G78" s="552">
        <f>F78*10000</f>
        <v>120000</v>
      </c>
      <c r="H78" s="552">
        <v>1.48</v>
      </c>
      <c r="I78" s="551">
        <f>(1-H78/100)*G78</f>
        <v>118224</v>
      </c>
      <c r="J78" s="548"/>
      <c r="K78" s="608">
        <v>3.6</v>
      </c>
      <c r="L78" s="559">
        <v>4.22</v>
      </c>
      <c r="M78" s="557">
        <f t="shared" si="13"/>
        <v>34480.800000000003</v>
      </c>
      <c r="N78" s="557">
        <f>M78+I78+E78</f>
        <v>6468076.7999999998</v>
      </c>
    </row>
    <row r="79" spans="1:15" hidden="1" outlineLevel="1" x14ac:dyDescent="0.15">
      <c r="A79" s="561" t="s">
        <v>343</v>
      </c>
      <c r="B79" s="562"/>
      <c r="C79" s="563"/>
      <c r="D79" s="563"/>
      <c r="E79" s="565">
        <f>SUM(E76:E78)</f>
        <v>20254256</v>
      </c>
      <c r="F79" s="566"/>
      <c r="G79" s="563"/>
      <c r="H79" s="563"/>
      <c r="I79" s="567">
        <f>SUM(I76:I78)</f>
        <v>1105236</v>
      </c>
      <c r="J79" s="568"/>
      <c r="K79" s="567"/>
      <c r="L79" s="563"/>
      <c r="M79" s="569">
        <f>SUM(M76:M78)</f>
        <v>127387.40000000001</v>
      </c>
      <c r="N79" s="570">
        <f>SUM(N76:N78)</f>
        <v>21486879.400000002</v>
      </c>
    </row>
    <row r="80" spans="1:15" hidden="1" outlineLevel="1" x14ac:dyDescent="0.15">
      <c r="A80" s="547" t="s">
        <v>358</v>
      </c>
      <c r="B80" s="547"/>
      <c r="C80" s="547"/>
      <c r="D80" s="547"/>
      <c r="E80" s="547"/>
      <c r="F80" s="547"/>
      <c r="G80" s="547"/>
      <c r="H80" s="547"/>
      <c r="I80" s="572"/>
      <c r="J80" s="572"/>
      <c r="K80" s="547"/>
      <c r="L80" s="547"/>
      <c r="M80" s="547"/>
      <c r="N80" s="547"/>
    </row>
    <row r="81" spans="1:15" hidden="1" outlineLevel="1" x14ac:dyDescent="0.15">
      <c r="A81" s="994"/>
      <c r="B81" s="995"/>
      <c r="C81" s="995"/>
      <c r="D81" s="995"/>
      <c r="E81" s="995"/>
      <c r="F81" s="571"/>
      <c r="G81" s="574"/>
      <c r="H81" s="547"/>
      <c r="I81" s="572"/>
      <c r="J81" s="572"/>
      <c r="K81" s="547"/>
      <c r="L81" s="547"/>
      <c r="M81" s="547"/>
      <c r="N81" s="547"/>
      <c r="O81" s="530"/>
    </row>
    <row r="82" spans="1:15" hidden="1" outlineLevel="1" x14ac:dyDescent="0.15">
      <c r="A82" s="531"/>
      <c r="B82" s="532"/>
      <c r="C82" s="532"/>
      <c r="D82" s="532"/>
      <c r="E82" s="532"/>
      <c r="F82" s="571"/>
      <c r="G82" s="574"/>
      <c r="H82" s="547"/>
      <c r="I82" s="572"/>
      <c r="J82" s="572"/>
      <c r="K82" s="547"/>
      <c r="L82" s="547"/>
      <c r="M82" s="547"/>
      <c r="N82" s="547"/>
      <c r="O82" s="530"/>
    </row>
    <row r="83" spans="1:15" ht="41.25" hidden="1" customHeight="1" outlineLevel="1" x14ac:dyDescent="0.15">
      <c r="A83" s="990" t="s">
        <v>163</v>
      </c>
      <c r="B83" s="983"/>
      <c r="C83" s="983"/>
      <c r="D83" s="983"/>
      <c r="E83" s="983"/>
      <c r="F83" s="983"/>
      <c r="G83" s="983"/>
      <c r="H83" s="983"/>
      <c r="I83" s="983"/>
      <c r="J83" s="983"/>
      <c r="K83" s="983"/>
      <c r="L83" s="983"/>
      <c r="M83" s="547"/>
      <c r="N83" s="547"/>
      <c r="O83" s="530"/>
    </row>
    <row r="84" spans="1:15" ht="37.5" hidden="1" outlineLevel="1" x14ac:dyDescent="0.15">
      <c r="A84" s="553"/>
      <c r="B84" s="575" t="s">
        <v>349</v>
      </c>
      <c r="C84" s="554"/>
      <c r="D84" s="498" t="s">
        <v>491</v>
      </c>
      <c r="E84" s="498" t="s">
        <v>492</v>
      </c>
      <c r="F84" s="498" t="s">
        <v>493</v>
      </c>
      <c r="G84" s="498" t="s">
        <v>494</v>
      </c>
      <c r="H84" s="555"/>
      <c r="I84" s="498" t="s">
        <v>495</v>
      </c>
      <c r="J84" s="498" t="s">
        <v>496</v>
      </c>
      <c r="K84" s="498" t="s">
        <v>497</v>
      </c>
      <c r="L84" s="500" t="s">
        <v>498</v>
      </c>
      <c r="M84" s="547"/>
      <c r="N84" s="547"/>
      <c r="O84" s="530"/>
    </row>
    <row r="85" spans="1:15" ht="93" hidden="1" customHeight="1" outlineLevel="1" x14ac:dyDescent="0.15">
      <c r="A85" s="576" t="s">
        <v>364</v>
      </c>
      <c r="B85" s="577">
        <f>N79</f>
        <v>21486879.400000002</v>
      </c>
      <c r="C85" s="578" t="s">
        <v>365</v>
      </c>
      <c r="D85" s="579">
        <f>L68</f>
        <v>244703153.17868021</v>
      </c>
      <c r="E85" s="579">
        <f>M68</f>
        <v>2692.5490758999995</v>
      </c>
      <c r="F85" s="579">
        <f>N68</f>
        <v>3760.5587606500007</v>
      </c>
      <c r="G85" s="579">
        <f>O68</f>
        <v>245891113.41625142</v>
      </c>
      <c r="H85" s="578" t="s">
        <v>471</v>
      </c>
      <c r="I85" s="580">
        <f>D85/B85</f>
        <v>11.388491954707959</v>
      </c>
      <c r="J85" s="580">
        <f>E85/B85</f>
        <v>1.2531131327986136E-4</v>
      </c>
      <c r="K85" s="580">
        <f>F85/B85</f>
        <v>1.7501651545780074E-4</v>
      </c>
      <c r="L85" s="581">
        <f>G85/B85</f>
        <v>11.443779659146381</v>
      </c>
      <c r="M85" s="547"/>
      <c r="N85" s="547"/>
      <c r="O85" s="530"/>
    </row>
    <row r="86" spans="1:15" ht="142.5" hidden="1" outlineLevel="1" x14ac:dyDescent="0.15">
      <c r="A86" s="576" t="s">
        <v>453</v>
      </c>
      <c r="B86" s="552">
        <v>0</v>
      </c>
      <c r="C86" s="552"/>
      <c r="D86" s="552"/>
      <c r="E86" s="552"/>
      <c r="F86" s="582"/>
      <c r="G86" s="583"/>
      <c r="H86" s="578" t="s">
        <v>452</v>
      </c>
      <c r="I86" s="580">
        <f>I85</f>
        <v>11.388491954707959</v>
      </c>
      <c r="J86" s="580">
        <f>J85</f>
        <v>1.2531131327986136E-4</v>
      </c>
      <c r="K86" s="580">
        <f>K85</f>
        <v>1.7501651545780074E-4</v>
      </c>
      <c r="L86" s="581">
        <f>L85</f>
        <v>11.443779659146381</v>
      </c>
      <c r="M86" s="547"/>
      <c r="N86" s="547"/>
      <c r="O86" s="530"/>
    </row>
    <row r="87" spans="1:15" hidden="1" outlineLevel="1" x14ac:dyDescent="0.15">
      <c r="A87" s="584"/>
      <c r="B87" s="584"/>
      <c r="C87" s="585"/>
      <c r="D87" s="586"/>
      <c r="E87" s="587"/>
      <c r="F87" s="588"/>
      <c r="G87" s="589"/>
      <c r="H87" s="972"/>
      <c r="I87" s="991"/>
      <c r="J87" s="991"/>
      <c r="K87" s="991"/>
      <c r="L87" s="590"/>
      <c r="M87" s="547"/>
      <c r="N87" s="547"/>
      <c r="O87" s="530"/>
    </row>
    <row r="88" spans="1:15" hidden="1" outlineLevel="1" x14ac:dyDescent="0.15">
      <c r="A88" s="559"/>
      <c r="B88" s="559"/>
      <c r="C88" s="578"/>
      <c r="D88" s="577"/>
      <c r="E88" s="552"/>
      <c r="F88" s="582"/>
      <c r="G88" s="583"/>
      <c r="H88" s="578"/>
      <c r="I88" s="610"/>
      <c r="J88" s="610"/>
      <c r="K88" s="610"/>
      <c r="L88" s="580"/>
      <c r="M88" s="547"/>
      <c r="N88" s="547"/>
      <c r="O88" s="530"/>
    </row>
    <row r="89" spans="1:15" ht="19.5" customHeight="1" collapsed="1" x14ac:dyDescent="0.15"/>
    <row r="90" spans="1:15" ht="24" customHeight="1" x14ac:dyDescent="0.15">
      <c r="A90" s="496" t="s">
        <v>76</v>
      </c>
    </row>
    <row r="91" spans="1:15" ht="33.75" hidden="1" customHeight="1" outlineLevel="1" x14ac:dyDescent="0.15">
      <c r="A91" s="983" t="s">
        <v>115</v>
      </c>
      <c r="B91" s="984"/>
      <c r="C91" s="984"/>
      <c r="D91" s="984"/>
      <c r="E91" s="984"/>
      <c r="F91" s="984"/>
      <c r="G91" s="984"/>
      <c r="H91" s="984"/>
      <c r="I91" s="984"/>
      <c r="J91" s="984"/>
      <c r="K91" s="984"/>
      <c r="L91" s="984"/>
      <c r="M91" s="984"/>
      <c r="N91" s="984"/>
      <c r="O91" s="984"/>
    </row>
    <row r="92" spans="1:15" ht="70.5" hidden="1" outlineLevel="1" x14ac:dyDescent="0.15">
      <c r="A92" s="498" t="s">
        <v>398</v>
      </c>
      <c r="B92" s="498" t="s">
        <v>399</v>
      </c>
      <c r="C92" s="498" t="s">
        <v>400</v>
      </c>
      <c r="D92" s="498" t="s">
        <v>401</v>
      </c>
      <c r="E92" s="498" t="s">
        <v>402</v>
      </c>
      <c r="F92" s="498" t="s">
        <v>255</v>
      </c>
      <c r="G92" s="498" t="s">
        <v>156</v>
      </c>
      <c r="H92" s="498" t="s">
        <v>218</v>
      </c>
      <c r="I92" s="499" t="s">
        <v>217</v>
      </c>
      <c r="J92" s="498" t="s">
        <v>482</v>
      </c>
      <c r="K92" s="498" t="s">
        <v>483</v>
      </c>
      <c r="L92" s="498" t="s">
        <v>484</v>
      </c>
      <c r="M92" s="498" t="s">
        <v>485</v>
      </c>
      <c r="N92" s="498" t="s">
        <v>486</v>
      </c>
      <c r="O92" s="500" t="s">
        <v>487</v>
      </c>
    </row>
    <row r="93" spans="1:15" ht="59.25" hidden="1" outlineLevel="1" x14ac:dyDescent="0.15">
      <c r="A93" s="501"/>
      <c r="B93" s="501"/>
      <c r="C93" s="501"/>
      <c r="D93" s="501"/>
      <c r="E93" s="501"/>
      <c r="F93" s="501"/>
      <c r="G93" s="502" t="s">
        <v>92</v>
      </c>
      <c r="H93" s="501" t="s">
        <v>404</v>
      </c>
      <c r="I93" s="502" t="s">
        <v>488</v>
      </c>
      <c r="J93" s="502" t="s">
        <v>489</v>
      </c>
      <c r="K93" s="502" t="s">
        <v>490</v>
      </c>
      <c r="L93" s="502" t="s">
        <v>405</v>
      </c>
      <c r="M93" s="502" t="s">
        <v>405</v>
      </c>
      <c r="N93" s="502" t="s">
        <v>405</v>
      </c>
      <c r="O93" s="503" t="s">
        <v>405</v>
      </c>
    </row>
    <row r="94" spans="1:15" hidden="1" outlineLevel="1" x14ac:dyDescent="0.15">
      <c r="A94" s="591"/>
      <c r="B94" s="591"/>
      <c r="C94" s="591" t="s">
        <v>380</v>
      </c>
      <c r="D94" s="591" t="s">
        <v>381</v>
      </c>
      <c r="E94" s="591" t="s">
        <v>382</v>
      </c>
      <c r="F94" s="591" t="s">
        <v>383</v>
      </c>
      <c r="G94" s="591" t="s">
        <v>384</v>
      </c>
      <c r="H94" s="591" t="s">
        <v>385</v>
      </c>
      <c r="I94" s="592" t="s">
        <v>386</v>
      </c>
      <c r="J94" s="593" t="s">
        <v>378</v>
      </c>
      <c r="K94" s="593" t="s">
        <v>379</v>
      </c>
      <c r="L94" s="593" t="s">
        <v>223</v>
      </c>
      <c r="M94" s="594" t="s">
        <v>344</v>
      </c>
      <c r="N94" s="594" t="s">
        <v>387</v>
      </c>
      <c r="O94" s="595" t="s">
        <v>342</v>
      </c>
    </row>
    <row r="95" spans="1:15" ht="28.5" hidden="1" outlineLevel="1" x14ac:dyDescent="0.15">
      <c r="A95" s="508" t="s">
        <v>324</v>
      </c>
      <c r="B95" s="509" t="s">
        <v>406</v>
      </c>
      <c r="C95" s="611">
        <v>4973.05</v>
      </c>
      <c r="D95" s="611">
        <v>3289.16</v>
      </c>
      <c r="E95" s="611">
        <v>3873.45</v>
      </c>
      <c r="F95" s="612">
        <f>SUM(C95:E95)</f>
        <v>12135.66</v>
      </c>
      <c r="G95" s="596">
        <f>'燃料参数Fuel EF'!B3</f>
        <v>26.37</v>
      </c>
      <c r="H95" s="597">
        <f>'燃料参数Fuel EF'!C3</f>
        <v>98</v>
      </c>
      <c r="I95" s="598">
        <f>'燃料参数Fuel EF'!D3</f>
        <v>20908</v>
      </c>
      <c r="J95" s="596">
        <f>'燃料参数Fuel EF'!E3</f>
        <v>1E-3</v>
      </c>
      <c r="K95" s="596">
        <f>'燃料参数Fuel EF'!F3</f>
        <v>1.5E-3</v>
      </c>
      <c r="L95" s="515">
        <f>F95*I95*G95*H95*44/12/100/100</f>
        <v>240427160.7753154</v>
      </c>
      <c r="M95" s="515">
        <f>F95*I95*J95/100</f>
        <v>2537.3237927999999</v>
      </c>
      <c r="N95" s="515">
        <f>F95*I95*K95/100</f>
        <v>3805.9856891999998</v>
      </c>
      <c r="O95" s="516">
        <f t="shared" ref="O95:O111" si="14">L95+M95*25+N95*298</f>
        <v>241624777.605517</v>
      </c>
    </row>
    <row r="96" spans="1:15" ht="28.5" hidden="1" outlineLevel="1" x14ac:dyDescent="0.15">
      <c r="A96" s="517" t="s">
        <v>325</v>
      </c>
      <c r="B96" s="509" t="s">
        <v>406</v>
      </c>
      <c r="C96" s="611"/>
      <c r="D96" s="611"/>
      <c r="E96" s="611"/>
      <c r="F96" s="612">
        <f>SUM(C96:E96)</f>
        <v>0</v>
      </c>
      <c r="G96" s="512">
        <f>'燃料参数Fuel EF'!B4</f>
        <v>25.41</v>
      </c>
      <c r="H96" s="599">
        <f>'燃料参数Fuel EF'!C4</f>
        <v>98</v>
      </c>
      <c r="I96" s="514">
        <f>'燃料参数Fuel EF'!D4</f>
        <v>26344</v>
      </c>
      <c r="J96" s="512">
        <f>'燃料参数Fuel EF'!E4</f>
        <v>1E-3</v>
      </c>
      <c r="K96" s="512">
        <f>'燃料参数Fuel EF'!F4</f>
        <v>1.5E-3</v>
      </c>
      <c r="L96" s="515">
        <f t="shared" ref="L96:L110" si="15">F96*I96*G96*H96*44/12/100/100</f>
        <v>0</v>
      </c>
      <c r="M96" s="515">
        <f t="shared" ref="M96:M110" si="16">F96*I96*J96/100</f>
        <v>0</v>
      </c>
      <c r="N96" s="515">
        <f t="shared" ref="N96:N110" si="17">F96*I96*K96/100</f>
        <v>0</v>
      </c>
      <c r="O96" s="518">
        <f t="shared" si="14"/>
        <v>0</v>
      </c>
    </row>
    <row r="97" spans="1:15" ht="28.5" hidden="1" outlineLevel="1" x14ac:dyDescent="0.15">
      <c r="A97" s="517" t="s">
        <v>326</v>
      </c>
      <c r="B97" s="509" t="s">
        <v>406</v>
      </c>
      <c r="C97" s="611">
        <v>791.96</v>
      </c>
      <c r="D97" s="611">
        <v>15.58</v>
      </c>
      <c r="E97" s="611">
        <v>112.97</v>
      </c>
      <c r="F97" s="612">
        <f>SUM(C97:E97)</f>
        <v>920.5100000000001</v>
      </c>
      <c r="G97" s="512">
        <f>'燃料参数Fuel EF'!B5</f>
        <v>25.41</v>
      </c>
      <c r="H97" s="599">
        <f>'燃料参数Fuel EF'!C5</f>
        <v>98</v>
      </c>
      <c r="I97" s="514">
        <f>'燃料参数Fuel EF'!D5</f>
        <v>10454</v>
      </c>
      <c r="J97" s="512">
        <f>'燃料参数Fuel EF'!E5</f>
        <v>1E-3</v>
      </c>
      <c r="K97" s="512">
        <f>'燃料参数Fuel EF'!F5</f>
        <v>1.5E-3</v>
      </c>
      <c r="L97" s="515">
        <f t="shared" si="15"/>
        <v>8786444.6547816414</v>
      </c>
      <c r="M97" s="515">
        <f t="shared" si="16"/>
        <v>96.230115400000017</v>
      </c>
      <c r="N97" s="515">
        <f t="shared" si="17"/>
        <v>144.34517310000001</v>
      </c>
      <c r="O97" s="518">
        <f t="shared" si="14"/>
        <v>8831865.2692504413</v>
      </c>
    </row>
    <row r="98" spans="1:15" ht="28.5" hidden="1" outlineLevel="1" x14ac:dyDescent="0.15">
      <c r="A98" s="517" t="s">
        <v>327</v>
      </c>
      <c r="B98" s="509" t="s">
        <v>406</v>
      </c>
      <c r="C98" s="611"/>
      <c r="D98" s="611"/>
      <c r="E98" s="611"/>
      <c r="F98" s="612">
        <f>SUM(C98:E98)</f>
        <v>0</v>
      </c>
      <c r="G98" s="512">
        <f>'燃料参数Fuel EF'!B6</f>
        <v>33.56</v>
      </c>
      <c r="H98" s="599">
        <f>'燃料参数Fuel EF'!C6</f>
        <v>98</v>
      </c>
      <c r="I98" s="514">
        <f>'燃料参数Fuel EF'!D6</f>
        <v>17584</v>
      </c>
      <c r="J98" s="512">
        <f>'燃料参数Fuel EF'!E6</f>
        <v>1E-3</v>
      </c>
      <c r="K98" s="512">
        <f>'燃料参数Fuel EF'!F6</f>
        <v>1.5E-3</v>
      </c>
      <c r="L98" s="515">
        <f t="shared" si="15"/>
        <v>0</v>
      </c>
      <c r="M98" s="515">
        <f t="shared" si="16"/>
        <v>0</v>
      </c>
      <c r="N98" s="515">
        <f t="shared" si="17"/>
        <v>0</v>
      </c>
      <c r="O98" s="518">
        <f t="shared" si="14"/>
        <v>0</v>
      </c>
    </row>
    <row r="99" spans="1:15" ht="28.5" hidden="1" outlineLevel="1" x14ac:dyDescent="0.15">
      <c r="A99" s="517" t="s">
        <v>328</v>
      </c>
      <c r="B99" s="509" t="s">
        <v>406</v>
      </c>
      <c r="C99" s="611">
        <v>5.77</v>
      </c>
      <c r="D99" s="611"/>
      <c r="E99" s="611"/>
      <c r="F99" s="612">
        <f t="shared" ref="F99:F111" si="18">SUM(C99:E99)</f>
        <v>5.77</v>
      </c>
      <c r="G99" s="512">
        <f>'燃料参数Fuel EF'!B7</f>
        <v>29.42</v>
      </c>
      <c r="H99" s="599">
        <f>'燃料参数Fuel EF'!C7</f>
        <v>93</v>
      </c>
      <c r="I99" s="520">
        <f>'燃料参数Fuel EF'!D7</f>
        <v>28435</v>
      </c>
      <c r="J99" s="512">
        <f>'燃料参数Fuel EF'!E7</f>
        <v>1E-3</v>
      </c>
      <c r="K99" s="512">
        <f>'燃料参数Fuel EF'!F7</f>
        <v>1.5E-3</v>
      </c>
      <c r="L99" s="515">
        <f t="shared" si="15"/>
        <v>164598.58337889996</v>
      </c>
      <c r="M99" s="515">
        <f t="shared" si="16"/>
        <v>1.6406994999999998</v>
      </c>
      <c r="N99" s="515">
        <f t="shared" si="17"/>
        <v>2.4610492499999999</v>
      </c>
      <c r="O99" s="518">
        <f t="shared" si="14"/>
        <v>165372.99354289996</v>
      </c>
    </row>
    <row r="100" spans="1:15" ht="28.5" hidden="1" outlineLevel="1" x14ac:dyDescent="0.15">
      <c r="A100" s="517" t="s">
        <v>329</v>
      </c>
      <c r="B100" s="509" t="s">
        <v>323</v>
      </c>
      <c r="C100" s="611">
        <v>4.12</v>
      </c>
      <c r="D100" s="611">
        <v>1.06</v>
      </c>
      <c r="E100" s="611">
        <v>5.54</v>
      </c>
      <c r="F100" s="612">
        <f t="shared" si="18"/>
        <v>10.719999999999999</v>
      </c>
      <c r="G100" s="599">
        <f>'燃料参数Fuel EF'!B8</f>
        <v>13.58</v>
      </c>
      <c r="H100" s="599">
        <f>'燃料参数Fuel EF'!C8</f>
        <v>99</v>
      </c>
      <c r="I100" s="514">
        <f>'燃料参数Fuel EF'!D8</f>
        <v>173535</v>
      </c>
      <c r="J100" s="512">
        <f>'燃料参数Fuel EF'!E8</f>
        <v>1E-3</v>
      </c>
      <c r="K100" s="512">
        <f>'燃料参数Fuel EF'!F8</f>
        <v>1E-4</v>
      </c>
      <c r="L100" s="515">
        <f t="shared" si="15"/>
        <v>917039.96002079977</v>
      </c>
      <c r="M100" s="515">
        <f t="shared" si="16"/>
        <v>18.602951999999998</v>
      </c>
      <c r="N100" s="515">
        <f t="shared" si="17"/>
        <v>1.8602951999999999</v>
      </c>
      <c r="O100" s="518">
        <f t="shared" si="14"/>
        <v>918059.4017903998</v>
      </c>
    </row>
    <row r="101" spans="1:15" ht="28.5" hidden="1" outlineLevel="1" x14ac:dyDescent="0.15">
      <c r="A101" s="517" t="s">
        <v>330</v>
      </c>
      <c r="B101" s="509" t="s">
        <v>323</v>
      </c>
      <c r="C101" s="611">
        <v>61.11</v>
      </c>
      <c r="D101" s="611">
        <v>7.63</v>
      </c>
      <c r="E101" s="611"/>
      <c r="F101" s="612">
        <f t="shared" si="18"/>
        <v>68.739999999999995</v>
      </c>
      <c r="G101" s="600">
        <f>'燃料参数Fuel EF'!B9</f>
        <v>12.2</v>
      </c>
      <c r="H101" s="599">
        <f>'燃料参数Fuel EF'!C9</f>
        <v>99</v>
      </c>
      <c r="I101" s="514">
        <f>'燃料参数Fuel EF'!D9</f>
        <v>202218</v>
      </c>
      <c r="J101" s="512">
        <f>'燃料参数Fuel EF'!E9</f>
        <v>1E-3</v>
      </c>
      <c r="K101" s="512">
        <f>'燃料参数Fuel EF'!F9</f>
        <v>1E-4</v>
      </c>
      <c r="L101" s="515">
        <f t="shared" si="15"/>
        <v>6155960.0716152005</v>
      </c>
      <c r="M101" s="515">
        <f t="shared" si="16"/>
        <v>139.00465320000001</v>
      </c>
      <c r="N101" s="515">
        <f t="shared" si="17"/>
        <v>13.900465319999999</v>
      </c>
      <c r="O101" s="518">
        <f t="shared" si="14"/>
        <v>6163577.5266105598</v>
      </c>
    </row>
    <row r="102" spans="1:15" ht="28.5" hidden="1" outlineLevel="1" x14ac:dyDescent="0.15">
      <c r="A102" s="517" t="s">
        <v>331</v>
      </c>
      <c r="B102" s="509" t="s">
        <v>406</v>
      </c>
      <c r="C102" s="611">
        <v>0.37</v>
      </c>
      <c r="D102" s="611"/>
      <c r="E102" s="611"/>
      <c r="F102" s="612">
        <f t="shared" si="18"/>
        <v>0.37</v>
      </c>
      <c r="G102" s="599">
        <f>'燃料参数Fuel EF'!B10</f>
        <v>20.079999999999998</v>
      </c>
      <c r="H102" s="599">
        <f>'燃料参数Fuel EF'!C10</f>
        <v>98</v>
      </c>
      <c r="I102" s="520">
        <f>'燃料参数Fuel EF'!D10</f>
        <v>41816</v>
      </c>
      <c r="J102" s="512">
        <f>'燃料参数Fuel EF'!E10</f>
        <v>3.0000000000000001E-3</v>
      </c>
      <c r="K102" s="512">
        <f>'燃料参数Fuel EF'!F10</f>
        <v>5.9999999999999995E-4</v>
      </c>
      <c r="L102" s="515">
        <f t="shared" si="15"/>
        <v>11163.629786026664</v>
      </c>
      <c r="M102" s="515">
        <f t="shared" si="16"/>
        <v>0.4641576</v>
      </c>
      <c r="N102" s="515">
        <f t="shared" si="17"/>
        <v>9.2831520000000001E-2</v>
      </c>
      <c r="O102" s="518">
        <f t="shared" si="14"/>
        <v>11202.897518986665</v>
      </c>
    </row>
    <row r="103" spans="1:15" ht="28.5" hidden="1" outlineLevel="1" x14ac:dyDescent="0.15">
      <c r="A103" s="517" t="s">
        <v>332</v>
      </c>
      <c r="B103" s="509" t="s">
        <v>406</v>
      </c>
      <c r="C103" s="611">
        <v>0.02</v>
      </c>
      <c r="D103" s="611"/>
      <c r="E103" s="611"/>
      <c r="F103" s="612">
        <f t="shared" si="18"/>
        <v>0.02</v>
      </c>
      <c r="G103" s="600">
        <f>'燃料参数Fuel EF'!B11</f>
        <v>18.899999999999999</v>
      </c>
      <c r="H103" s="599">
        <f>'燃料参数Fuel EF'!C11</f>
        <v>98</v>
      </c>
      <c r="I103" s="520">
        <f>'燃料参数Fuel EF'!D11</f>
        <v>43070</v>
      </c>
      <c r="J103" s="512">
        <f>'燃料参数Fuel EF'!E11</f>
        <v>3.0000000000000001E-3</v>
      </c>
      <c r="K103" s="512">
        <f>'燃料参数Fuel EF'!F11</f>
        <v>5.9999999999999995E-4</v>
      </c>
      <c r="L103" s="515">
        <f t="shared" si="15"/>
        <v>585.01119599999993</v>
      </c>
      <c r="M103" s="515">
        <f t="shared" si="16"/>
        <v>2.5842E-2</v>
      </c>
      <c r="N103" s="515">
        <f t="shared" si="17"/>
        <v>5.1684000000000001E-3</v>
      </c>
      <c r="O103" s="518">
        <f t="shared" si="14"/>
        <v>587.19742919999987</v>
      </c>
    </row>
    <row r="104" spans="1:15" ht="28.5" hidden="1" outlineLevel="1" x14ac:dyDescent="0.15">
      <c r="A104" s="517" t="s">
        <v>333</v>
      </c>
      <c r="B104" s="509" t="s">
        <v>406</v>
      </c>
      <c r="C104" s="611">
        <v>0.84</v>
      </c>
      <c r="D104" s="611">
        <v>1.07</v>
      </c>
      <c r="E104" s="611">
        <v>0.37</v>
      </c>
      <c r="F104" s="612">
        <f t="shared" si="18"/>
        <v>2.2800000000000002</v>
      </c>
      <c r="G104" s="600">
        <f>'燃料参数Fuel EF'!B12</f>
        <v>20.2</v>
      </c>
      <c r="H104" s="599">
        <f>'燃料参数Fuel EF'!C12</f>
        <v>98</v>
      </c>
      <c r="I104" s="520">
        <f>'燃料参数Fuel EF'!D12</f>
        <v>42652</v>
      </c>
      <c r="J104" s="512">
        <f>'燃料参数Fuel EF'!E12</f>
        <v>3.0000000000000001E-3</v>
      </c>
      <c r="K104" s="512">
        <f>'燃料参数Fuel EF'!F12</f>
        <v>5.9999999999999995E-4</v>
      </c>
      <c r="L104" s="515">
        <f t="shared" si="15"/>
        <v>70586.739731199996</v>
      </c>
      <c r="M104" s="515">
        <f t="shared" si="16"/>
        <v>2.9173968000000001</v>
      </c>
      <c r="N104" s="515">
        <f t="shared" si="17"/>
        <v>0.58347936</v>
      </c>
      <c r="O104" s="518">
        <f t="shared" si="14"/>
        <v>70833.551500479996</v>
      </c>
    </row>
    <row r="105" spans="1:15" ht="28.5" hidden="1" outlineLevel="1" x14ac:dyDescent="0.15">
      <c r="A105" s="517" t="s">
        <v>334</v>
      </c>
      <c r="B105" s="509" t="s">
        <v>406</v>
      </c>
      <c r="C105" s="611">
        <v>10.64</v>
      </c>
      <c r="D105" s="611">
        <v>1.06</v>
      </c>
      <c r="E105" s="611">
        <v>1.29</v>
      </c>
      <c r="F105" s="612">
        <f t="shared" si="18"/>
        <v>12.990000000000002</v>
      </c>
      <c r="G105" s="600">
        <f>'燃料参数Fuel EF'!B13</f>
        <v>21.1</v>
      </c>
      <c r="H105" s="599">
        <f>'燃料参数Fuel EF'!C13</f>
        <v>98</v>
      </c>
      <c r="I105" s="520">
        <f>'燃料参数Fuel EF'!D13</f>
        <v>41816</v>
      </c>
      <c r="J105" s="512">
        <f>'燃料参数Fuel EF'!E13</f>
        <v>3.0000000000000001E-3</v>
      </c>
      <c r="K105" s="512">
        <f>'燃料参数Fuel EF'!F13</f>
        <v>5.9999999999999995E-4</v>
      </c>
      <c r="L105" s="515">
        <f t="shared" si="15"/>
        <v>411842.91542240011</v>
      </c>
      <c r="M105" s="515">
        <f t="shared" si="16"/>
        <v>16.295695200000001</v>
      </c>
      <c r="N105" s="515">
        <f t="shared" si="17"/>
        <v>3.25913904</v>
      </c>
      <c r="O105" s="518">
        <f t="shared" si="14"/>
        <v>413221.53123632009</v>
      </c>
    </row>
    <row r="106" spans="1:15" ht="28.5" hidden="1" outlineLevel="1" x14ac:dyDescent="0.15">
      <c r="A106" s="517" t="s">
        <v>335</v>
      </c>
      <c r="B106" s="509" t="s">
        <v>406</v>
      </c>
      <c r="C106" s="611"/>
      <c r="D106" s="611"/>
      <c r="E106" s="611"/>
      <c r="F106" s="612">
        <f t="shared" si="18"/>
        <v>0</v>
      </c>
      <c r="G106" s="600">
        <f>'燃料参数Fuel EF'!B14</f>
        <v>17.2</v>
      </c>
      <c r="H106" s="599">
        <f>'燃料参数Fuel EF'!C14</f>
        <v>99</v>
      </c>
      <c r="I106" s="520">
        <f>'燃料参数Fuel EF'!D14</f>
        <v>50179</v>
      </c>
      <c r="J106" s="512">
        <f>'燃料参数Fuel EF'!E14</f>
        <v>1E-3</v>
      </c>
      <c r="K106" s="512">
        <f>'燃料参数Fuel EF'!F14</f>
        <v>1E-4</v>
      </c>
      <c r="L106" s="515">
        <f t="shared" si="15"/>
        <v>0</v>
      </c>
      <c r="M106" s="515">
        <f t="shared" si="16"/>
        <v>0</v>
      </c>
      <c r="N106" s="515">
        <f t="shared" si="17"/>
        <v>0</v>
      </c>
      <c r="O106" s="518">
        <f t="shared" si="14"/>
        <v>0</v>
      </c>
    </row>
    <row r="107" spans="1:15" ht="28.5" hidden="1" outlineLevel="1" x14ac:dyDescent="0.15">
      <c r="A107" s="517" t="s">
        <v>336</v>
      </c>
      <c r="B107" s="509" t="s">
        <v>406</v>
      </c>
      <c r="C107" s="611">
        <v>7.54</v>
      </c>
      <c r="D107" s="611"/>
      <c r="E107" s="611">
        <v>3.77</v>
      </c>
      <c r="F107" s="612">
        <f t="shared" si="18"/>
        <v>11.31</v>
      </c>
      <c r="G107" s="600">
        <f>'燃料参数Fuel EF'!B15</f>
        <v>18.2</v>
      </c>
      <c r="H107" s="599">
        <f>'燃料参数Fuel EF'!C15</f>
        <v>99</v>
      </c>
      <c r="I107" s="520">
        <f>'燃料参数Fuel EF'!D15</f>
        <v>45998</v>
      </c>
      <c r="J107" s="512">
        <f>'燃料参数Fuel EF'!E15</f>
        <v>1E-3</v>
      </c>
      <c r="K107" s="512">
        <f>'燃料参数Fuel EF'!F15</f>
        <v>1E-4</v>
      </c>
      <c r="L107" s="515">
        <f t="shared" si="15"/>
        <v>343700.02747079998</v>
      </c>
      <c r="M107" s="515">
        <f t="shared" si="16"/>
        <v>5.2023738000000002</v>
      </c>
      <c r="N107" s="515">
        <f t="shared" si="17"/>
        <v>0.52023737999999997</v>
      </c>
      <c r="O107" s="518">
        <f t="shared" si="14"/>
        <v>343985.11755503999</v>
      </c>
    </row>
    <row r="108" spans="1:15" ht="28.5" hidden="1" outlineLevel="1" x14ac:dyDescent="0.15">
      <c r="A108" s="517" t="s">
        <v>337</v>
      </c>
      <c r="B108" s="509" t="s">
        <v>323</v>
      </c>
      <c r="C108" s="611"/>
      <c r="D108" s="611">
        <v>0.39</v>
      </c>
      <c r="E108" s="611">
        <v>1.85</v>
      </c>
      <c r="F108" s="612">
        <f t="shared" si="18"/>
        <v>2.2400000000000002</v>
      </c>
      <c r="G108" s="599">
        <f>'燃料参数Fuel EF'!B16</f>
        <v>15.32</v>
      </c>
      <c r="H108" s="599">
        <f>'燃料参数Fuel EF'!C16</f>
        <v>99</v>
      </c>
      <c r="I108" s="520">
        <f>'燃料参数Fuel EF'!D16</f>
        <v>389310</v>
      </c>
      <c r="J108" s="512">
        <f>'燃料参数Fuel EF'!E16</f>
        <v>1E-3</v>
      </c>
      <c r="K108" s="512">
        <f>'燃料参数Fuel EF'!F16</f>
        <v>1E-4</v>
      </c>
      <c r="L108" s="515">
        <f t="shared" si="15"/>
        <v>484963.40471040009</v>
      </c>
      <c r="M108" s="515">
        <f t="shared" si="16"/>
        <v>8.7205440000000021</v>
      </c>
      <c r="N108" s="515">
        <f t="shared" si="17"/>
        <v>0.87205440000000023</v>
      </c>
      <c r="O108" s="518">
        <f t="shared" si="14"/>
        <v>485441.29052160011</v>
      </c>
    </row>
    <row r="109" spans="1:15" ht="28.5" hidden="1" outlineLevel="1" x14ac:dyDescent="0.15">
      <c r="A109" s="517" t="s">
        <v>338</v>
      </c>
      <c r="B109" s="509" t="s">
        <v>406</v>
      </c>
      <c r="C109" s="611"/>
      <c r="D109" s="611"/>
      <c r="E109" s="611"/>
      <c r="F109" s="612">
        <f t="shared" si="18"/>
        <v>0</v>
      </c>
      <c r="G109" s="601">
        <f>'燃料参数Fuel EF'!B17</f>
        <v>20</v>
      </c>
      <c r="H109" s="599">
        <f>'燃料参数Fuel EF'!C17</f>
        <v>98</v>
      </c>
      <c r="I109" s="514">
        <f>'燃料参数Fuel EF'!D17</f>
        <v>35168</v>
      </c>
      <c r="J109" s="512">
        <f>'燃料参数Fuel EF'!E17</f>
        <v>3.0000000000000001E-3</v>
      </c>
      <c r="K109" s="512">
        <f>'燃料参数Fuel EF'!F17</f>
        <v>5.9999999999999995E-4</v>
      </c>
      <c r="L109" s="515">
        <f t="shared" si="15"/>
        <v>0</v>
      </c>
      <c r="M109" s="515">
        <f t="shared" si="16"/>
        <v>0</v>
      </c>
      <c r="N109" s="515">
        <f t="shared" si="17"/>
        <v>0</v>
      </c>
      <c r="O109" s="518">
        <f t="shared" si="14"/>
        <v>0</v>
      </c>
    </row>
    <row r="110" spans="1:15" ht="28.5" hidden="1" outlineLevel="1" x14ac:dyDescent="0.15">
      <c r="A110" s="517" t="s">
        <v>339</v>
      </c>
      <c r="B110" s="509" t="s">
        <v>406</v>
      </c>
      <c r="C110" s="613"/>
      <c r="D110" s="613"/>
      <c r="E110" s="613"/>
      <c r="F110" s="612">
        <f t="shared" si="18"/>
        <v>0</v>
      </c>
      <c r="G110" s="512">
        <f>'燃料参数Fuel EF'!B18</f>
        <v>29.42</v>
      </c>
      <c r="H110" s="599">
        <f>'燃料参数Fuel EF'!C18</f>
        <v>93</v>
      </c>
      <c r="I110" s="514">
        <f>'燃料参数Fuel EF'!D18</f>
        <v>38099</v>
      </c>
      <c r="J110" s="512">
        <f>'燃料参数Fuel EF'!E18</f>
        <v>1E-3</v>
      </c>
      <c r="K110" s="512">
        <f>'燃料参数Fuel EF'!F18</f>
        <v>1.5E-3</v>
      </c>
      <c r="L110" s="515">
        <f t="shared" si="15"/>
        <v>0</v>
      </c>
      <c r="M110" s="515">
        <f t="shared" si="16"/>
        <v>0</v>
      </c>
      <c r="N110" s="515">
        <f t="shared" si="17"/>
        <v>0</v>
      </c>
      <c r="O110" s="518">
        <f t="shared" si="14"/>
        <v>0</v>
      </c>
    </row>
    <row r="111" spans="1:15" ht="28.5" hidden="1" outlineLevel="1" x14ac:dyDescent="0.15">
      <c r="A111" s="517" t="s">
        <v>247</v>
      </c>
      <c r="B111" s="523" t="s">
        <v>407</v>
      </c>
      <c r="C111" s="613">
        <v>16.899999999999999</v>
      </c>
      <c r="D111" s="613">
        <v>3.04</v>
      </c>
      <c r="E111" s="613">
        <v>68.19</v>
      </c>
      <c r="F111" s="612">
        <f t="shared" si="18"/>
        <v>88.13</v>
      </c>
      <c r="G111" s="599">
        <f>'燃料参数Fuel EF'!B19</f>
        <v>0</v>
      </c>
      <c r="H111" s="599">
        <v>0</v>
      </c>
      <c r="I111" s="599">
        <f>'燃料参数Fuel EF'!D19</f>
        <v>0</v>
      </c>
      <c r="J111" s="614"/>
      <c r="K111" s="614"/>
      <c r="L111" s="515"/>
      <c r="M111" s="515"/>
      <c r="N111" s="515"/>
      <c r="O111" s="518">
        <f t="shared" si="14"/>
        <v>0</v>
      </c>
    </row>
    <row r="112" spans="1:15" hidden="1" outlineLevel="1" x14ac:dyDescent="0.15">
      <c r="A112" s="525"/>
      <c r="B112" s="525"/>
      <c r="C112" s="525"/>
      <c r="D112" s="525"/>
      <c r="E112" s="525"/>
      <c r="F112" s="525"/>
      <c r="G112" s="525"/>
      <c r="H112" s="525"/>
      <c r="I112" s="525"/>
      <c r="J112" s="525"/>
      <c r="K112" s="526" t="s">
        <v>343</v>
      </c>
      <c r="L112" s="527">
        <f>SUM(L95:L110)</f>
        <v>257774045.77342877</v>
      </c>
      <c r="M112" s="527">
        <f>SUM(M95:M110)</f>
        <v>2826.4282223</v>
      </c>
      <c r="N112" s="527">
        <f t="shared" ref="N112" si="19">SUM(N95:N110)</f>
        <v>3973.8855821699995</v>
      </c>
      <c r="O112" s="605">
        <f>L112+M112*25+N112*298</f>
        <v>259028924.38247293</v>
      </c>
    </row>
    <row r="113" spans="1:15" hidden="1" outlineLevel="1" x14ac:dyDescent="0.15">
      <c r="A113" s="996" t="s">
        <v>148</v>
      </c>
      <c r="B113" s="992"/>
      <c r="C113" s="992"/>
      <c r="D113" s="992"/>
      <c r="E113" s="992"/>
      <c r="F113" s="992"/>
      <c r="L113" s="530"/>
      <c r="M113" s="530"/>
      <c r="N113" s="530"/>
      <c r="O113" s="530"/>
    </row>
    <row r="114" spans="1:15" hidden="1" outlineLevel="1" x14ac:dyDescent="0.15">
      <c r="A114" s="994" t="s">
        <v>444</v>
      </c>
      <c r="B114" s="995"/>
      <c r="C114" s="995"/>
      <c r="D114" s="995"/>
      <c r="E114" s="995"/>
      <c r="L114" s="530"/>
      <c r="M114" s="530"/>
      <c r="N114" s="530"/>
      <c r="O114" s="530"/>
    </row>
    <row r="115" spans="1:15" hidden="1" outlineLevel="1" x14ac:dyDescent="0.15">
      <c r="A115" s="994" t="s">
        <v>445</v>
      </c>
      <c r="B115" s="995"/>
      <c r="C115" s="995"/>
      <c r="L115" s="530"/>
      <c r="M115" s="530"/>
      <c r="N115" s="530"/>
      <c r="O115" s="530"/>
    </row>
    <row r="116" spans="1:15" hidden="1" outlineLevel="1" x14ac:dyDescent="0.15"/>
    <row r="117" spans="1:15" ht="42" hidden="1" customHeight="1" outlineLevel="1" x14ac:dyDescent="0.15">
      <c r="A117" s="990" t="s">
        <v>164</v>
      </c>
      <c r="B117" s="990"/>
      <c r="C117" s="990"/>
      <c r="D117" s="990"/>
      <c r="E117" s="990"/>
      <c r="F117" s="991"/>
      <c r="G117" s="991"/>
      <c r="H117" s="991"/>
      <c r="I117" s="991"/>
      <c r="J117" s="991"/>
      <c r="K117" s="991"/>
      <c r="L117" s="991"/>
      <c r="M117" s="991"/>
      <c r="N117" s="991"/>
    </row>
    <row r="118" spans="1:15" ht="71.25" hidden="1" outlineLevel="1" x14ac:dyDescent="0.15">
      <c r="A118" s="993" t="s">
        <v>345</v>
      </c>
      <c r="B118" s="534" t="s">
        <v>356</v>
      </c>
      <c r="C118" s="535" t="s">
        <v>356</v>
      </c>
      <c r="D118" s="535" t="s">
        <v>360</v>
      </c>
      <c r="E118" s="537" t="s">
        <v>351</v>
      </c>
      <c r="F118" s="534" t="s">
        <v>353</v>
      </c>
      <c r="G118" s="535" t="s">
        <v>353</v>
      </c>
      <c r="H118" s="535" t="s">
        <v>350</v>
      </c>
      <c r="I118" s="537" t="s">
        <v>352</v>
      </c>
      <c r="J118" s="534" t="s">
        <v>363</v>
      </c>
      <c r="K118" s="535" t="s">
        <v>354</v>
      </c>
      <c r="L118" s="535" t="s">
        <v>355</v>
      </c>
      <c r="M118" s="537" t="s">
        <v>362</v>
      </c>
      <c r="N118" s="537" t="s">
        <v>357</v>
      </c>
    </row>
    <row r="119" spans="1:15" ht="50.25" hidden="1" customHeight="1" outlineLevel="1" x14ac:dyDescent="0.15">
      <c r="A119" s="984"/>
      <c r="B119" s="539" t="s">
        <v>144</v>
      </c>
      <c r="C119" s="540" t="s">
        <v>349</v>
      </c>
      <c r="D119" s="541" t="s">
        <v>145</v>
      </c>
      <c r="E119" s="542" t="s">
        <v>349</v>
      </c>
      <c r="F119" s="543" t="s">
        <v>146</v>
      </c>
      <c r="G119" s="540" t="s">
        <v>349</v>
      </c>
      <c r="H119" s="541" t="s">
        <v>145</v>
      </c>
      <c r="I119" s="542" t="s">
        <v>349</v>
      </c>
      <c r="J119" s="543" t="s">
        <v>146</v>
      </c>
      <c r="K119" s="541" t="s">
        <v>146</v>
      </c>
      <c r="L119" s="541" t="s">
        <v>145</v>
      </c>
      <c r="M119" s="542" t="s">
        <v>349</v>
      </c>
      <c r="N119" s="542" t="s">
        <v>349</v>
      </c>
    </row>
    <row r="120" spans="1:15" hidden="1" outlineLevel="1" x14ac:dyDescent="0.15">
      <c r="A120" s="553" t="s">
        <v>346</v>
      </c>
      <c r="B120" s="548">
        <v>1085</v>
      </c>
      <c r="C120" s="549">
        <f>B120*10000</f>
        <v>10850000</v>
      </c>
      <c r="D120" s="552">
        <v>7.18</v>
      </c>
      <c r="E120" s="551">
        <f>C120*(100-D120)/100</f>
        <v>10070969.999999998</v>
      </c>
      <c r="F120" s="548">
        <v>42</v>
      </c>
      <c r="G120" s="552">
        <f>F120*10000</f>
        <v>420000</v>
      </c>
      <c r="H120" s="552">
        <v>1.99</v>
      </c>
      <c r="I120" s="551">
        <f>(1-H120/100)*G120</f>
        <v>411642</v>
      </c>
      <c r="J120" s="552"/>
      <c r="K120" s="608">
        <v>10.8</v>
      </c>
      <c r="L120" s="559">
        <v>4.22</v>
      </c>
      <c r="M120" s="556">
        <f>K120*(1-L120/100)*10000+J120*10000</f>
        <v>103442.40000000001</v>
      </c>
      <c r="N120" s="557">
        <f>M120+I120+E120</f>
        <v>10586054.399999999</v>
      </c>
    </row>
    <row r="121" spans="1:15" hidden="1" outlineLevel="1" x14ac:dyDescent="0.15">
      <c r="A121" s="548" t="s">
        <v>347</v>
      </c>
      <c r="B121" s="548">
        <v>464</v>
      </c>
      <c r="C121" s="549">
        <f>B121*10000</f>
        <v>4640000</v>
      </c>
      <c r="D121" s="552">
        <v>7.76</v>
      </c>
      <c r="E121" s="551">
        <f>C121*(100-D121)/100</f>
        <v>4279936</v>
      </c>
      <c r="F121" s="548">
        <v>48</v>
      </c>
      <c r="G121" s="552">
        <f>F121*10000</f>
        <v>480000</v>
      </c>
      <c r="H121" s="552">
        <v>0.98</v>
      </c>
      <c r="I121" s="551">
        <f>(1-H121/100)*G121</f>
        <v>475296</v>
      </c>
      <c r="J121" s="552"/>
      <c r="K121" s="608">
        <v>13.7</v>
      </c>
      <c r="L121" s="559">
        <v>4.22</v>
      </c>
      <c r="M121" s="557">
        <f t="shared" ref="M121:M122" si="20">K121*(1-L121/100)*10000+J121*10000</f>
        <v>131218.6</v>
      </c>
      <c r="N121" s="557">
        <f>M121+I121+E121</f>
        <v>4886450.5999999996</v>
      </c>
    </row>
    <row r="122" spans="1:15" hidden="1" outlineLevel="1" x14ac:dyDescent="0.15">
      <c r="A122" s="609" t="s">
        <v>348</v>
      </c>
      <c r="B122" s="548">
        <v>715</v>
      </c>
      <c r="C122" s="549">
        <f>B122*10000</f>
        <v>7150000</v>
      </c>
      <c r="D122" s="552">
        <v>7.53</v>
      </c>
      <c r="E122" s="551">
        <f>C122*(100-D122)/100</f>
        <v>6611605</v>
      </c>
      <c r="F122" s="548">
        <v>14</v>
      </c>
      <c r="G122" s="552">
        <f>F122*10000</f>
        <v>140000</v>
      </c>
      <c r="H122" s="607">
        <v>0.8</v>
      </c>
      <c r="I122" s="551">
        <f>(1-H122/100)*G122</f>
        <v>138880</v>
      </c>
      <c r="J122" s="552"/>
      <c r="K122" s="608">
        <v>10.9</v>
      </c>
      <c r="L122" s="559">
        <v>4.22</v>
      </c>
      <c r="M122" s="557">
        <f t="shared" si="20"/>
        <v>104400.20000000001</v>
      </c>
      <c r="N122" s="557">
        <f>M122+I122+E122</f>
        <v>6854885.2000000002</v>
      </c>
    </row>
    <row r="123" spans="1:15" hidden="1" outlineLevel="1" x14ac:dyDescent="0.15">
      <c r="A123" s="561" t="s">
        <v>343</v>
      </c>
      <c r="B123" s="562"/>
      <c r="C123" s="563"/>
      <c r="D123" s="563"/>
      <c r="E123" s="565">
        <f>SUM(E120:E122)</f>
        <v>20962511</v>
      </c>
      <c r="F123" s="566"/>
      <c r="G123" s="563"/>
      <c r="H123" s="563"/>
      <c r="I123" s="569">
        <f>SUM(I120:I122)</f>
        <v>1025818</v>
      </c>
      <c r="J123" s="567"/>
      <c r="K123" s="567"/>
      <c r="L123" s="563"/>
      <c r="M123" s="569">
        <f>SUM(M120:M122)</f>
        <v>339061.2</v>
      </c>
      <c r="N123" s="570">
        <f>SUM(N120:N122)</f>
        <v>22327390.199999999</v>
      </c>
    </row>
    <row r="124" spans="1:15" hidden="1" outlineLevel="1" x14ac:dyDescent="0.15">
      <c r="A124" s="547" t="s">
        <v>366</v>
      </c>
      <c r="B124" s="547"/>
      <c r="C124" s="547"/>
      <c r="D124" s="547"/>
      <c r="E124" s="547"/>
      <c r="F124" s="547"/>
      <c r="G124" s="547"/>
      <c r="H124" s="547"/>
      <c r="I124" s="572"/>
      <c r="J124" s="572"/>
      <c r="K124" s="547"/>
      <c r="L124" s="547"/>
      <c r="M124" s="547"/>
      <c r="N124" s="547"/>
    </row>
    <row r="125" spans="1:15" hidden="1" outlineLevel="1" x14ac:dyDescent="0.15">
      <c r="A125" s="994"/>
      <c r="B125" s="995"/>
      <c r="C125" s="995"/>
      <c r="D125" s="995"/>
      <c r="E125" s="995"/>
      <c r="N125" s="615"/>
    </row>
    <row r="126" spans="1:15" hidden="1" outlineLevel="1" x14ac:dyDescent="0.15"/>
    <row r="127" spans="1:15" ht="40.5" hidden="1" customHeight="1" outlineLevel="1" x14ac:dyDescent="0.15">
      <c r="A127" s="990" t="s">
        <v>165</v>
      </c>
      <c r="B127" s="983"/>
      <c r="C127" s="983"/>
      <c r="D127" s="983"/>
      <c r="E127" s="983"/>
      <c r="F127" s="983"/>
      <c r="G127" s="983"/>
      <c r="H127" s="983"/>
      <c r="I127" s="983"/>
      <c r="J127" s="983"/>
      <c r="K127" s="983"/>
      <c r="L127" s="983"/>
    </row>
    <row r="128" spans="1:15" ht="37.5" hidden="1" outlineLevel="1" x14ac:dyDescent="0.15">
      <c r="A128" s="553"/>
      <c r="B128" s="575" t="s">
        <v>349</v>
      </c>
      <c r="C128" s="554"/>
      <c r="D128" s="498" t="s">
        <v>491</v>
      </c>
      <c r="E128" s="498" t="s">
        <v>492</v>
      </c>
      <c r="F128" s="498" t="s">
        <v>493</v>
      </c>
      <c r="G128" s="498" t="s">
        <v>494</v>
      </c>
      <c r="H128" s="555"/>
      <c r="I128" s="498" t="s">
        <v>495</v>
      </c>
      <c r="J128" s="498" t="s">
        <v>496</v>
      </c>
      <c r="K128" s="498" t="s">
        <v>497</v>
      </c>
      <c r="L128" s="500" t="s">
        <v>498</v>
      </c>
    </row>
    <row r="129" spans="1:17" ht="117.75" hidden="1" customHeight="1" outlineLevel="1" x14ac:dyDescent="0.15">
      <c r="A129" s="576" t="s">
        <v>364</v>
      </c>
      <c r="B129" s="577">
        <f>N123</f>
        <v>22327390.199999999</v>
      </c>
      <c r="C129" s="578" t="s">
        <v>365</v>
      </c>
      <c r="D129" s="579">
        <f>L112</f>
        <v>257774045.77342877</v>
      </c>
      <c r="E129" s="579">
        <f>M112</f>
        <v>2826.4282223</v>
      </c>
      <c r="F129" s="579">
        <f>N112</f>
        <v>3973.8855821699995</v>
      </c>
      <c r="G129" s="579">
        <f>O112</f>
        <v>259028924.38247293</v>
      </c>
      <c r="H129" s="578" t="s">
        <v>471</v>
      </c>
      <c r="I129" s="580">
        <f>D129/B129</f>
        <v>11.545193749219681</v>
      </c>
      <c r="J129" s="580">
        <f>E129/B129</f>
        <v>1.2659017453369898E-4</v>
      </c>
      <c r="K129" s="580">
        <f>F129/B129</f>
        <v>1.779825383340145E-4</v>
      </c>
      <c r="L129" s="581">
        <f>G129/B129</f>
        <v>11.60139730000656</v>
      </c>
    </row>
    <row r="130" spans="1:17" ht="150.75" hidden="1" customHeight="1" outlineLevel="1" x14ac:dyDescent="0.15">
      <c r="A130" s="576" t="s">
        <v>453</v>
      </c>
      <c r="B130" s="552">
        <v>0</v>
      </c>
      <c r="C130" s="552"/>
      <c r="D130" s="552"/>
      <c r="E130" s="552"/>
      <c r="F130" s="582"/>
      <c r="G130" s="583"/>
      <c r="H130" s="578" t="s">
        <v>452</v>
      </c>
      <c r="I130" s="580">
        <f>I129</f>
        <v>11.545193749219681</v>
      </c>
      <c r="J130" s="580">
        <f>J129</f>
        <v>1.2659017453369898E-4</v>
      </c>
      <c r="K130" s="580">
        <f>K129</f>
        <v>1.779825383340145E-4</v>
      </c>
      <c r="L130" s="581">
        <f>L129</f>
        <v>11.60139730000656</v>
      </c>
    </row>
    <row r="131" spans="1:17" hidden="1" outlineLevel="1" x14ac:dyDescent="0.15">
      <c r="A131" s="616"/>
      <c r="B131" s="584"/>
      <c r="C131" s="585"/>
      <c r="D131" s="586"/>
      <c r="E131" s="587"/>
      <c r="F131" s="588"/>
      <c r="G131" s="589"/>
      <c r="H131" s="972"/>
      <c r="I131" s="991"/>
      <c r="J131" s="991"/>
      <c r="K131" s="991"/>
      <c r="L131" s="590"/>
    </row>
    <row r="132" spans="1:17" collapsed="1" x14ac:dyDescent="0.15"/>
    <row r="133" spans="1:17" ht="27.75" customHeight="1" x14ac:dyDescent="0.15">
      <c r="A133" s="496" t="s">
        <v>77</v>
      </c>
    </row>
    <row r="134" spans="1:17" ht="46.5" hidden="1" customHeight="1" outlineLevel="1" thickTop="1" x14ac:dyDescent="0.15">
      <c r="A134" s="997" t="s">
        <v>116</v>
      </c>
      <c r="B134" s="998"/>
      <c r="C134" s="998"/>
      <c r="D134" s="998"/>
      <c r="E134" s="998"/>
      <c r="F134" s="998"/>
      <c r="G134" s="998"/>
      <c r="H134" s="998"/>
      <c r="I134" s="998"/>
      <c r="J134" s="998"/>
      <c r="K134" s="998"/>
      <c r="L134" s="998"/>
      <c r="M134" s="998"/>
      <c r="N134" s="998"/>
      <c r="O134" s="998"/>
      <c r="P134" s="617"/>
      <c r="Q134" s="618"/>
    </row>
    <row r="135" spans="1:17" ht="75.75" hidden="1" customHeight="1" outlineLevel="1" x14ac:dyDescent="0.15">
      <c r="A135" s="498" t="s">
        <v>398</v>
      </c>
      <c r="B135" s="498" t="s">
        <v>399</v>
      </c>
      <c r="C135" s="498" t="s">
        <v>400</v>
      </c>
      <c r="D135" s="498" t="s">
        <v>401</v>
      </c>
      <c r="E135" s="498" t="s">
        <v>402</v>
      </c>
      <c r="F135" s="498" t="s">
        <v>255</v>
      </c>
      <c r="G135" s="498" t="s">
        <v>156</v>
      </c>
      <c r="H135" s="498" t="s">
        <v>218</v>
      </c>
      <c r="I135" s="499" t="s">
        <v>217</v>
      </c>
      <c r="J135" s="498" t="s">
        <v>482</v>
      </c>
      <c r="K135" s="498" t="s">
        <v>483</v>
      </c>
      <c r="L135" s="498" t="s">
        <v>484</v>
      </c>
      <c r="M135" s="498" t="s">
        <v>485</v>
      </c>
      <c r="N135" s="498" t="s">
        <v>486</v>
      </c>
      <c r="O135" s="500" t="s">
        <v>487</v>
      </c>
      <c r="P135" s="559"/>
      <c r="Q135" s="619"/>
    </row>
    <row r="136" spans="1:17" ht="59.25" hidden="1" outlineLevel="1" x14ac:dyDescent="0.15">
      <c r="A136" s="501"/>
      <c r="B136" s="501"/>
      <c r="C136" s="501"/>
      <c r="D136" s="501"/>
      <c r="E136" s="501"/>
      <c r="F136" s="501"/>
      <c r="G136" s="502" t="s">
        <v>92</v>
      </c>
      <c r="H136" s="501" t="s">
        <v>404</v>
      </c>
      <c r="I136" s="502" t="s">
        <v>488</v>
      </c>
      <c r="J136" s="502" t="s">
        <v>489</v>
      </c>
      <c r="K136" s="502" t="s">
        <v>490</v>
      </c>
      <c r="L136" s="502" t="s">
        <v>405</v>
      </c>
      <c r="M136" s="502" t="s">
        <v>405</v>
      </c>
      <c r="N136" s="502" t="s">
        <v>405</v>
      </c>
      <c r="O136" s="503" t="s">
        <v>405</v>
      </c>
      <c r="P136" s="559"/>
      <c r="Q136" s="619"/>
    </row>
    <row r="137" spans="1:17" hidden="1" outlineLevel="1" x14ac:dyDescent="0.15">
      <c r="A137" s="620"/>
      <c r="B137" s="591"/>
      <c r="C137" s="591" t="s">
        <v>380</v>
      </c>
      <c r="D137" s="591" t="s">
        <v>381</v>
      </c>
      <c r="E137" s="591" t="s">
        <v>382</v>
      </c>
      <c r="F137" s="591" t="s">
        <v>383</v>
      </c>
      <c r="G137" s="591" t="s">
        <v>384</v>
      </c>
      <c r="H137" s="591" t="s">
        <v>385</v>
      </c>
      <c r="I137" s="592" t="s">
        <v>386</v>
      </c>
      <c r="J137" s="593" t="s">
        <v>378</v>
      </c>
      <c r="K137" s="593" t="s">
        <v>379</v>
      </c>
      <c r="L137" s="593" t="s">
        <v>223</v>
      </c>
      <c r="M137" s="594" t="s">
        <v>344</v>
      </c>
      <c r="N137" s="594" t="s">
        <v>387</v>
      </c>
      <c r="O137" s="595" t="s">
        <v>342</v>
      </c>
      <c r="P137" s="559"/>
      <c r="Q137" s="619"/>
    </row>
    <row r="138" spans="1:17" ht="28.5" hidden="1" outlineLevel="1" x14ac:dyDescent="0.15">
      <c r="A138" s="621" t="s">
        <v>324</v>
      </c>
      <c r="B138" s="523" t="s">
        <v>406</v>
      </c>
      <c r="C138" s="613">
        <v>5297.77</v>
      </c>
      <c r="D138" s="613">
        <v>2999.09</v>
      </c>
      <c r="E138" s="613">
        <v>3691.92</v>
      </c>
      <c r="F138" s="545">
        <f>SUM(C138:E138)</f>
        <v>11988.78</v>
      </c>
      <c r="G138" s="596">
        <f>'燃料参数Fuel EF'!B3</f>
        <v>26.37</v>
      </c>
      <c r="H138" s="597">
        <f>'燃料参数Fuel EF'!C3</f>
        <v>98</v>
      </c>
      <c r="I138" s="598">
        <f>'燃料参数Fuel EF'!D3</f>
        <v>20908</v>
      </c>
      <c r="J138" s="596">
        <f>'燃料参数Fuel EF'!E3</f>
        <v>1E-3</v>
      </c>
      <c r="K138" s="596">
        <f>'燃料参数Fuel EF'!F3</f>
        <v>1.5E-3</v>
      </c>
      <c r="L138" s="622">
        <f>F138*I138*G138*H138*44/12/100/100</f>
        <v>237517229.10495895</v>
      </c>
      <c r="M138" s="622">
        <f>F138*I138*J138/100</f>
        <v>2506.6141224000003</v>
      </c>
      <c r="N138" s="622">
        <f>F138*I138*K138/100</f>
        <v>3759.9211836000004</v>
      </c>
      <c r="O138" s="516">
        <f t="shared" ref="O138:O154" si="21">L138+M138*25+N138*298</f>
        <v>238700350.97073177</v>
      </c>
      <c r="P138" s="559"/>
      <c r="Q138" s="619"/>
    </row>
    <row r="139" spans="1:17" ht="28.5" hidden="1" outlineLevel="1" x14ac:dyDescent="0.15">
      <c r="A139" s="623" t="s">
        <v>325</v>
      </c>
      <c r="B139" s="523" t="s">
        <v>406</v>
      </c>
      <c r="C139" s="613"/>
      <c r="D139" s="613"/>
      <c r="E139" s="613"/>
      <c r="F139" s="545">
        <f>SUM(C139:E139)</f>
        <v>0</v>
      </c>
      <c r="G139" s="512">
        <f>'燃料参数Fuel EF'!B4</f>
        <v>25.41</v>
      </c>
      <c r="H139" s="599">
        <f>'燃料参数Fuel EF'!C4</f>
        <v>98</v>
      </c>
      <c r="I139" s="514">
        <f>'燃料参数Fuel EF'!D4</f>
        <v>26344</v>
      </c>
      <c r="J139" s="512">
        <f>'燃料参数Fuel EF'!E4</f>
        <v>1E-3</v>
      </c>
      <c r="K139" s="512">
        <f>'燃料参数Fuel EF'!F4</f>
        <v>1.5E-3</v>
      </c>
      <c r="L139" s="622">
        <f t="shared" ref="L139:L153" si="22">F139*I139*G139*H139*44/12/100/100</f>
        <v>0</v>
      </c>
      <c r="M139" s="622">
        <f t="shared" ref="M139:M153" si="23">F139*I139*J139/100</f>
        <v>0</v>
      </c>
      <c r="N139" s="622">
        <f t="shared" ref="N139:N153" si="24">F139*I139*K139/100</f>
        <v>0</v>
      </c>
      <c r="O139" s="518">
        <f t="shared" si="21"/>
        <v>0</v>
      </c>
      <c r="P139" s="559"/>
      <c r="Q139" s="619"/>
    </row>
    <row r="140" spans="1:17" ht="28.5" hidden="1" outlineLevel="1" x14ac:dyDescent="0.15">
      <c r="A140" s="623" t="s">
        <v>326</v>
      </c>
      <c r="B140" s="523" t="s">
        <v>406</v>
      </c>
      <c r="C140" s="613">
        <v>662.76</v>
      </c>
      <c r="D140" s="613">
        <v>19.670000000000002</v>
      </c>
      <c r="E140" s="613">
        <v>98.77</v>
      </c>
      <c r="F140" s="545">
        <f>SUM(C140:E140)</f>
        <v>781.19999999999993</v>
      </c>
      <c r="G140" s="512">
        <f>'燃料参数Fuel EF'!B5</f>
        <v>25.41</v>
      </c>
      <c r="H140" s="599">
        <f>'燃料参数Fuel EF'!C5</f>
        <v>98</v>
      </c>
      <c r="I140" s="514">
        <f>'燃料参数Fuel EF'!D5</f>
        <v>10454</v>
      </c>
      <c r="J140" s="512">
        <f>'燃料参数Fuel EF'!E5</f>
        <v>1E-3</v>
      </c>
      <c r="K140" s="512">
        <f>'燃料参数Fuel EF'!F5</f>
        <v>1.5E-3</v>
      </c>
      <c r="L140" s="622">
        <f t="shared" si="22"/>
        <v>7456703.9622767987</v>
      </c>
      <c r="M140" s="622">
        <f t="shared" si="23"/>
        <v>81.666647999999981</v>
      </c>
      <c r="N140" s="622">
        <f t="shared" si="24"/>
        <v>122.49997199999999</v>
      </c>
      <c r="O140" s="518">
        <f t="shared" si="21"/>
        <v>7495250.6201327983</v>
      </c>
      <c r="P140" s="559"/>
      <c r="Q140" s="619"/>
    </row>
    <row r="141" spans="1:17" ht="28.5" hidden="1" outlineLevel="1" x14ac:dyDescent="0.15">
      <c r="A141" s="623" t="s">
        <v>327</v>
      </c>
      <c r="B141" s="523" t="s">
        <v>406</v>
      </c>
      <c r="C141" s="613"/>
      <c r="D141" s="613"/>
      <c r="E141" s="613">
        <v>1.18</v>
      </c>
      <c r="F141" s="545">
        <f>SUM(C141:E141)</f>
        <v>1.18</v>
      </c>
      <c r="G141" s="512">
        <f>'燃料参数Fuel EF'!B6</f>
        <v>33.56</v>
      </c>
      <c r="H141" s="599">
        <f>'燃料参数Fuel EF'!C6</f>
        <v>98</v>
      </c>
      <c r="I141" s="514">
        <f>'燃料参数Fuel EF'!D6</f>
        <v>17584</v>
      </c>
      <c r="J141" s="512">
        <f>'燃料参数Fuel EF'!E6</f>
        <v>1E-3</v>
      </c>
      <c r="K141" s="512">
        <f>'燃料参数Fuel EF'!F6</f>
        <v>1.5E-3</v>
      </c>
      <c r="L141" s="622">
        <f t="shared" si="22"/>
        <v>25021.834121386659</v>
      </c>
      <c r="M141" s="622">
        <f t="shared" si="23"/>
        <v>0.20749119999999999</v>
      </c>
      <c r="N141" s="622">
        <f t="shared" si="24"/>
        <v>0.31123679999999998</v>
      </c>
      <c r="O141" s="518">
        <f t="shared" si="21"/>
        <v>25119.769967786659</v>
      </c>
      <c r="P141" s="559"/>
      <c r="Q141" s="619"/>
    </row>
    <row r="142" spans="1:17" ht="28.5" hidden="1" outlineLevel="1" x14ac:dyDescent="0.15">
      <c r="A142" s="623" t="s">
        <v>328</v>
      </c>
      <c r="B142" s="523" t="s">
        <v>406</v>
      </c>
      <c r="C142" s="613">
        <v>4.1900000000000004</v>
      </c>
      <c r="D142" s="613"/>
      <c r="E142" s="613"/>
      <c r="F142" s="545">
        <f t="shared" ref="F142:F154" si="25">SUM(C142:E142)</f>
        <v>4.1900000000000004</v>
      </c>
      <c r="G142" s="512">
        <f>'燃料参数Fuel EF'!B7</f>
        <v>29.42</v>
      </c>
      <c r="H142" s="599">
        <f>'燃料参数Fuel EF'!C7</f>
        <v>93</v>
      </c>
      <c r="I142" s="520">
        <f>'燃料参数Fuel EF'!D7</f>
        <v>28435</v>
      </c>
      <c r="J142" s="512">
        <f>'燃料参数Fuel EF'!E7</f>
        <v>1E-3</v>
      </c>
      <c r="K142" s="512">
        <f>'燃料参数Fuel EF'!F7</f>
        <v>1.5E-3</v>
      </c>
      <c r="L142" s="622">
        <f t="shared" si="22"/>
        <v>119526.52761830004</v>
      </c>
      <c r="M142" s="622">
        <f t="shared" si="23"/>
        <v>1.1914265000000002</v>
      </c>
      <c r="N142" s="622">
        <f t="shared" si="24"/>
        <v>1.7871397500000001</v>
      </c>
      <c r="O142" s="518">
        <f t="shared" si="21"/>
        <v>120088.88092630004</v>
      </c>
      <c r="P142" s="559"/>
      <c r="Q142" s="619"/>
    </row>
    <row r="143" spans="1:17" ht="28.5" hidden="1" outlineLevel="1" x14ac:dyDescent="0.15">
      <c r="A143" s="623" t="s">
        <v>329</v>
      </c>
      <c r="B143" s="523" t="s">
        <v>323</v>
      </c>
      <c r="C143" s="613">
        <v>4.97</v>
      </c>
      <c r="D143" s="613">
        <v>1.77</v>
      </c>
      <c r="E143" s="613">
        <v>2.5099999999999998</v>
      </c>
      <c r="F143" s="545">
        <f t="shared" si="25"/>
        <v>9.25</v>
      </c>
      <c r="G143" s="599">
        <f>'燃料参数Fuel EF'!B8</f>
        <v>13.58</v>
      </c>
      <c r="H143" s="599">
        <f>'燃料参数Fuel EF'!C8</f>
        <v>99</v>
      </c>
      <c r="I143" s="514">
        <f>'燃料参数Fuel EF'!D8</f>
        <v>173535</v>
      </c>
      <c r="J143" s="512">
        <f>'燃料参数Fuel EF'!E8</f>
        <v>1E-3</v>
      </c>
      <c r="K143" s="512">
        <f>'燃料参数Fuel EF'!F8</f>
        <v>1E-4</v>
      </c>
      <c r="L143" s="622">
        <f t="shared" si="22"/>
        <v>791289.14460749994</v>
      </c>
      <c r="M143" s="622">
        <f t="shared" si="23"/>
        <v>16.051987499999999</v>
      </c>
      <c r="N143" s="622">
        <f t="shared" si="24"/>
        <v>1.6051987500000002</v>
      </c>
      <c r="O143" s="518">
        <f t="shared" si="21"/>
        <v>792168.79352249997</v>
      </c>
      <c r="P143" s="559"/>
      <c r="Q143" s="619"/>
    </row>
    <row r="144" spans="1:17" ht="28.5" hidden="1" outlineLevel="1" x14ac:dyDescent="0.15">
      <c r="A144" s="623" t="s">
        <v>330</v>
      </c>
      <c r="B144" s="523" t="s">
        <v>323</v>
      </c>
      <c r="C144" s="613">
        <v>75.72</v>
      </c>
      <c r="D144" s="613">
        <v>13.88</v>
      </c>
      <c r="E144" s="613">
        <v>0.11</v>
      </c>
      <c r="F144" s="545">
        <f t="shared" si="25"/>
        <v>89.71</v>
      </c>
      <c r="G144" s="600">
        <f>'燃料参数Fuel EF'!B9</f>
        <v>12.2</v>
      </c>
      <c r="H144" s="599">
        <f>'燃料参数Fuel EF'!C9</f>
        <v>99</v>
      </c>
      <c r="I144" s="514">
        <f>'燃料参数Fuel EF'!D9</f>
        <v>202218</v>
      </c>
      <c r="J144" s="512">
        <f>'燃料参数Fuel EF'!E9</f>
        <v>1E-3</v>
      </c>
      <c r="K144" s="512">
        <f>'燃料参数Fuel EF'!F9</f>
        <v>1E-4</v>
      </c>
      <c r="L144" s="622">
        <f t="shared" si="22"/>
        <v>8033912.9767907979</v>
      </c>
      <c r="M144" s="622">
        <f t="shared" si="23"/>
        <v>181.40976779999997</v>
      </c>
      <c r="N144" s="622">
        <f t="shared" si="24"/>
        <v>18.140976779999999</v>
      </c>
      <c r="O144" s="518">
        <f t="shared" si="21"/>
        <v>8043854.2320662383</v>
      </c>
      <c r="P144" s="559"/>
      <c r="Q144" s="619"/>
    </row>
    <row r="145" spans="1:17" ht="28.5" hidden="1" outlineLevel="1" x14ac:dyDescent="0.15">
      <c r="A145" s="623" t="s">
        <v>331</v>
      </c>
      <c r="B145" s="523" t="s">
        <v>406</v>
      </c>
      <c r="C145" s="613">
        <v>0.79</v>
      </c>
      <c r="D145" s="613"/>
      <c r="E145" s="613"/>
      <c r="F145" s="545">
        <f t="shared" si="25"/>
        <v>0.79</v>
      </c>
      <c r="G145" s="599">
        <f>'燃料参数Fuel EF'!B10</f>
        <v>20.079999999999998</v>
      </c>
      <c r="H145" s="599">
        <f>'燃料参数Fuel EF'!C10</f>
        <v>98</v>
      </c>
      <c r="I145" s="520">
        <f>'燃料参数Fuel EF'!D10</f>
        <v>41816</v>
      </c>
      <c r="J145" s="512">
        <f>'燃料参数Fuel EF'!E10</f>
        <v>3.0000000000000001E-3</v>
      </c>
      <c r="K145" s="512">
        <f>'燃料参数Fuel EF'!F10</f>
        <v>5.9999999999999995E-4</v>
      </c>
      <c r="L145" s="622">
        <f t="shared" si="22"/>
        <v>23835.858191786661</v>
      </c>
      <c r="M145" s="622">
        <f t="shared" si="23"/>
        <v>0.99103920000000001</v>
      </c>
      <c r="N145" s="622">
        <f t="shared" si="24"/>
        <v>0.19820783999999997</v>
      </c>
      <c r="O145" s="518">
        <f t="shared" si="21"/>
        <v>23919.700108106659</v>
      </c>
      <c r="P145" s="559"/>
      <c r="Q145" s="619"/>
    </row>
    <row r="146" spans="1:17" ht="28.5" hidden="1" outlineLevel="1" x14ac:dyDescent="0.15">
      <c r="A146" s="623" t="s">
        <v>332</v>
      </c>
      <c r="B146" s="523" t="s">
        <v>406</v>
      </c>
      <c r="C146" s="613"/>
      <c r="D146" s="613"/>
      <c r="E146" s="613"/>
      <c r="F146" s="545">
        <f t="shared" si="25"/>
        <v>0</v>
      </c>
      <c r="G146" s="599">
        <f>'燃料参数Fuel EF'!B11</f>
        <v>18.899999999999999</v>
      </c>
      <c r="H146" s="599">
        <f>'燃料参数Fuel EF'!C11</f>
        <v>98</v>
      </c>
      <c r="I146" s="520">
        <f>'燃料参数Fuel EF'!D11</f>
        <v>43070</v>
      </c>
      <c r="J146" s="512">
        <f>'燃料参数Fuel EF'!E11</f>
        <v>3.0000000000000001E-3</v>
      </c>
      <c r="K146" s="512">
        <f>'燃料参数Fuel EF'!F11</f>
        <v>5.9999999999999995E-4</v>
      </c>
      <c r="L146" s="622">
        <f t="shared" si="22"/>
        <v>0</v>
      </c>
      <c r="M146" s="622">
        <f t="shared" si="23"/>
        <v>0</v>
      </c>
      <c r="N146" s="622">
        <f t="shared" si="24"/>
        <v>0</v>
      </c>
      <c r="O146" s="518">
        <f t="shared" si="21"/>
        <v>0</v>
      </c>
      <c r="P146" s="559"/>
      <c r="Q146" s="619"/>
    </row>
    <row r="147" spans="1:17" ht="28.5" hidden="1" outlineLevel="1" x14ac:dyDescent="0.15">
      <c r="A147" s="623" t="s">
        <v>333</v>
      </c>
      <c r="B147" s="523" t="s">
        <v>406</v>
      </c>
      <c r="C147" s="613">
        <v>0.44</v>
      </c>
      <c r="D147" s="613">
        <v>0.42</v>
      </c>
      <c r="E147" s="613">
        <v>0.43</v>
      </c>
      <c r="F147" s="545">
        <f t="shared" si="25"/>
        <v>1.29</v>
      </c>
      <c r="G147" s="599">
        <f>'燃料参数Fuel EF'!B12</f>
        <v>20.2</v>
      </c>
      <c r="H147" s="599">
        <f>'燃料参数Fuel EF'!C12</f>
        <v>98</v>
      </c>
      <c r="I147" s="520">
        <f>'燃料参数Fuel EF'!D12</f>
        <v>42652</v>
      </c>
      <c r="J147" s="512">
        <f>'燃料参数Fuel EF'!E12</f>
        <v>3.0000000000000001E-3</v>
      </c>
      <c r="K147" s="512">
        <f>'燃料参数Fuel EF'!F12</f>
        <v>5.9999999999999995E-4</v>
      </c>
      <c r="L147" s="622">
        <f t="shared" si="22"/>
        <v>39937.234321600001</v>
      </c>
      <c r="M147" s="622">
        <f t="shared" si="23"/>
        <v>1.6506324000000001</v>
      </c>
      <c r="N147" s="622">
        <f t="shared" si="24"/>
        <v>0.33012648</v>
      </c>
      <c r="O147" s="518">
        <f t="shared" si="21"/>
        <v>40076.877822639995</v>
      </c>
      <c r="P147" s="559"/>
      <c r="Q147" s="619"/>
    </row>
    <row r="148" spans="1:17" ht="28.5" hidden="1" outlineLevel="1" x14ac:dyDescent="0.15">
      <c r="A148" s="623" t="s">
        <v>334</v>
      </c>
      <c r="B148" s="523" t="s">
        <v>406</v>
      </c>
      <c r="C148" s="613">
        <v>3.32</v>
      </c>
      <c r="D148" s="613">
        <v>0.79</v>
      </c>
      <c r="E148" s="613">
        <v>1.39</v>
      </c>
      <c r="F148" s="545">
        <f t="shared" si="25"/>
        <v>5.4999999999999991</v>
      </c>
      <c r="G148" s="599">
        <f>'燃料参数Fuel EF'!B13</f>
        <v>21.1</v>
      </c>
      <c r="H148" s="599">
        <f>'燃料参数Fuel EF'!C13</f>
        <v>98</v>
      </c>
      <c r="I148" s="520">
        <f>'燃料参数Fuel EF'!D13</f>
        <v>41816</v>
      </c>
      <c r="J148" s="512">
        <f>'燃料参数Fuel EF'!E13</f>
        <v>3.0000000000000001E-3</v>
      </c>
      <c r="K148" s="512">
        <f>'燃料参数Fuel EF'!F13</f>
        <v>5.9999999999999995E-4</v>
      </c>
      <c r="L148" s="622">
        <f t="shared" si="22"/>
        <v>174375.36834666666</v>
      </c>
      <c r="M148" s="622">
        <f t="shared" si="23"/>
        <v>6.8996399999999998</v>
      </c>
      <c r="N148" s="622">
        <f t="shared" si="24"/>
        <v>1.3799279999999996</v>
      </c>
      <c r="O148" s="518">
        <f t="shared" si="21"/>
        <v>174959.07789066667</v>
      </c>
      <c r="P148" s="559"/>
      <c r="Q148" s="619"/>
    </row>
    <row r="149" spans="1:17" ht="28.5" hidden="1" outlineLevel="1" x14ac:dyDescent="0.15">
      <c r="A149" s="623" t="s">
        <v>335</v>
      </c>
      <c r="B149" s="523" t="s">
        <v>406</v>
      </c>
      <c r="C149" s="613"/>
      <c r="D149" s="613"/>
      <c r="E149" s="613"/>
      <c r="F149" s="545">
        <f t="shared" si="25"/>
        <v>0</v>
      </c>
      <c r="G149" s="599">
        <f>'燃料参数Fuel EF'!B14</f>
        <v>17.2</v>
      </c>
      <c r="H149" s="599">
        <f>'燃料参数Fuel EF'!C14</f>
        <v>99</v>
      </c>
      <c r="I149" s="520">
        <f>'燃料参数Fuel EF'!D14</f>
        <v>50179</v>
      </c>
      <c r="J149" s="512">
        <f>'燃料参数Fuel EF'!E14</f>
        <v>1E-3</v>
      </c>
      <c r="K149" s="512">
        <f>'燃料参数Fuel EF'!F14</f>
        <v>1E-4</v>
      </c>
      <c r="L149" s="622">
        <f t="shared" si="22"/>
        <v>0</v>
      </c>
      <c r="M149" s="622">
        <f t="shared" si="23"/>
        <v>0</v>
      </c>
      <c r="N149" s="622">
        <f t="shared" si="24"/>
        <v>0</v>
      </c>
      <c r="O149" s="518">
        <f t="shared" si="21"/>
        <v>0</v>
      </c>
      <c r="P149" s="559"/>
      <c r="Q149" s="619"/>
    </row>
    <row r="150" spans="1:17" ht="28.5" hidden="1" outlineLevel="1" x14ac:dyDescent="0.15">
      <c r="A150" s="623" t="s">
        <v>336</v>
      </c>
      <c r="B150" s="523" t="s">
        <v>406</v>
      </c>
      <c r="C150" s="613">
        <v>7.78</v>
      </c>
      <c r="D150" s="613"/>
      <c r="E150" s="613">
        <v>3.21</v>
      </c>
      <c r="F150" s="545">
        <f t="shared" si="25"/>
        <v>10.99</v>
      </c>
      <c r="G150" s="599">
        <f>'燃料参数Fuel EF'!B15</f>
        <v>18.2</v>
      </c>
      <c r="H150" s="599">
        <f>'燃料参数Fuel EF'!C15</f>
        <v>99</v>
      </c>
      <c r="I150" s="520">
        <f>'燃料参数Fuel EF'!D15</f>
        <v>45998</v>
      </c>
      <c r="J150" s="512">
        <f>'燃料参数Fuel EF'!E15</f>
        <v>1E-3</v>
      </c>
      <c r="K150" s="512">
        <f>'燃料参数Fuel EF'!F15</f>
        <v>1E-4</v>
      </c>
      <c r="L150" s="622">
        <f t="shared" si="22"/>
        <v>333975.53509319999</v>
      </c>
      <c r="M150" s="622">
        <f t="shared" si="23"/>
        <v>5.0551802000000006</v>
      </c>
      <c r="N150" s="622">
        <f t="shared" si="24"/>
        <v>0.50551802000000001</v>
      </c>
      <c r="O150" s="518">
        <f t="shared" si="21"/>
        <v>334252.55896816001</v>
      </c>
      <c r="P150" s="559"/>
      <c r="Q150" s="619"/>
    </row>
    <row r="151" spans="1:17" ht="28.5" hidden="1" outlineLevel="1" x14ac:dyDescent="0.15">
      <c r="A151" s="623" t="s">
        <v>337</v>
      </c>
      <c r="B151" s="523" t="s">
        <v>323</v>
      </c>
      <c r="C151" s="613"/>
      <c r="D151" s="613">
        <v>1.97</v>
      </c>
      <c r="E151" s="613">
        <v>1.86</v>
      </c>
      <c r="F151" s="545">
        <f t="shared" si="25"/>
        <v>3.83</v>
      </c>
      <c r="G151" s="599">
        <f>'燃料参数Fuel EF'!B16</f>
        <v>15.32</v>
      </c>
      <c r="H151" s="599">
        <f>'燃料参数Fuel EF'!C16</f>
        <v>99</v>
      </c>
      <c r="I151" s="520">
        <f>'燃料参数Fuel EF'!D16</f>
        <v>389310</v>
      </c>
      <c r="J151" s="512">
        <f>'燃料参数Fuel EF'!E16</f>
        <v>1E-3</v>
      </c>
      <c r="K151" s="512">
        <f>'燃料参数Fuel EF'!F16</f>
        <v>1E-4</v>
      </c>
      <c r="L151" s="622">
        <f t="shared" si="22"/>
        <v>829200.82144680014</v>
      </c>
      <c r="M151" s="622">
        <f t="shared" si="23"/>
        <v>14.910573000000001</v>
      </c>
      <c r="N151" s="622">
        <f t="shared" si="24"/>
        <v>1.4910573000000003</v>
      </c>
      <c r="O151" s="518">
        <f t="shared" si="21"/>
        <v>830017.92084720009</v>
      </c>
      <c r="P151" s="559"/>
      <c r="Q151" s="619"/>
    </row>
    <row r="152" spans="1:17" ht="28.5" hidden="1" outlineLevel="1" x14ac:dyDescent="0.15">
      <c r="A152" s="623" t="s">
        <v>338</v>
      </c>
      <c r="B152" s="523" t="s">
        <v>406</v>
      </c>
      <c r="C152" s="613">
        <v>0.44</v>
      </c>
      <c r="D152" s="613"/>
      <c r="E152" s="613"/>
      <c r="F152" s="545">
        <f t="shared" si="25"/>
        <v>0.44</v>
      </c>
      <c r="G152" s="599">
        <f>'燃料参数Fuel EF'!B17</f>
        <v>20</v>
      </c>
      <c r="H152" s="599">
        <f>'燃料参数Fuel EF'!C17</f>
        <v>98</v>
      </c>
      <c r="I152" s="514">
        <f>'燃料参数Fuel EF'!D17</f>
        <v>35168</v>
      </c>
      <c r="J152" s="512">
        <f>'燃料参数Fuel EF'!E17</f>
        <v>3.0000000000000001E-3</v>
      </c>
      <c r="K152" s="512">
        <f>'燃料参数Fuel EF'!F17</f>
        <v>5.9999999999999995E-4</v>
      </c>
      <c r="L152" s="622">
        <f t="shared" si="22"/>
        <v>11120.590506666667</v>
      </c>
      <c r="M152" s="622">
        <f t="shared" si="23"/>
        <v>0.46421760000000001</v>
      </c>
      <c r="N152" s="622">
        <f t="shared" si="24"/>
        <v>9.2843519999999985E-2</v>
      </c>
      <c r="O152" s="518">
        <f t="shared" si="21"/>
        <v>11159.863315626666</v>
      </c>
      <c r="P152" s="559"/>
      <c r="Q152" s="619"/>
    </row>
    <row r="153" spans="1:17" ht="28.5" hidden="1" outlineLevel="1" x14ac:dyDescent="0.15">
      <c r="A153" s="623" t="s">
        <v>339</v>
      </c>
      <c r="B153" s="523" t="s">
        <v>406</v>
      </c>
      <c r="C153" s="613"/>
      <c r="D153" s="613"/>
      <c r="E153" s="613"/>
      <c r="F153" s="545">
        <f t="shared" si="25"/>
        <v>0</v>
      </c>
      <c r="G153" s="512">
        <f>'燃料参数Fuel EF'!B18</f>
        <v>29.42</v>
      </c>
      <c r="H153" s="599">
        <f>'燃料参数Fuel EF'!C18</f>
        <v>93</v>
      </c>
      <c r="I153" s="514">
        <f>'燃料参数Fuel EF'!D18</f>
        <v>38099</v>
      </c>
      <c r="J153" s="512">
        <f>'燃料参数Fuel EF'!E18</f>
        <v>1E-3</v>
      </c>
      <c r="K153" s="512">
        <f>'燃料参数Fuel EF'!F18</f>
        <v>1.5E-3</v>
      </c>
      <c r="L153" s="622">
        <f t="shared" si="22"/>
        <v>0</v>
      </c>
      <c r="M153" s="622">
        <f t="shared" si="23"/>
        <v>0</v>
      </c>
      <c r="N153" s="622">
        <f t="shared" si="24"/>
        <v>0</v>
      </c>
      <c r="O153" s="518">
        <f t="shared" si="21"/>
        <v>0</v>
      </c>
      <c r="P153" s="559"/>
      <c r="Q153" s="619"/>
    </row>
    <row r="154" spans="1:17" ht="28.5" hidden="1" outlineLevel="1" x14ac:dyDescent="0.15">
      <c r="A154" s="623" t="s">
        <v>247</v>
      </c>
      <c r="B154" s="523" t="s">
        <v>407</v>
      </c>
      <c r="C154" s="613">
        <v>18.239999999999998</v>
      </c>
      <c r="D154" s="613">
        <v>15.93</v>
      </c>
      <c r="E154" s="613">
        <v>107.82</v>
      </c>
      <c r="F154" s="545">
        <f t="shared" si="25"/>
        <v>141.99</v>
      </c>
      <c r="G154" s="599">
        <f>'燃料参数Fuel EF'!B19</f>
        <v>0</v>
      </c>
      <c r="H154" s="599">
        <v>0</v>
      </c>
      <c r="I154" s="599">
        <f>'燃料参数Fuel EF'!D19</f>
        <v>0</v>
      </c>
      <c r="J154" s="614"/>
      <c r="K154" s="614"/>
      <c r="L154" s="622"/>
      <c r="M154" s="622"/>
      <c r="N154" s="622"/>
      <c r="O154" s="518">
        <f t="shared" si="21"/>
        <v>0</v>
      </c>
      <c r="P154" s="559"/>
      <c r="Q154" s="619"/>
    </row>
    <row r="155" spans="1:17" hidden="1" outlineLevel="1" x14ac:dyDescent="0.15">
      <c r="A155" s="624"/>
      <c r="B155" s="525"/>
      <c r="C155" s="525"/>
      <c r="D155" s="525"/>
      <c r="E155" s="525"/>
      <c r="F155" s="525"/>
      <c r="G155" s="525"/>
      <c r="H155" s="525"/>
      <c r="I155" s="525"/>
      <c r="J155" s="525"/>
      <c r="K155" s="526" t="s">
        <v>343</v>
      </c>
      <c r="L155" s="527">
        <f>SUM(L138:L153)</f>
        <v>255356128.95828041</v>
      </c>
      <c r="M155" s="527">
        <f>SUM(M138:M153)</f>
        <v>2817.1127258000006</v>
      </c>
      <c r="N155" s="527">
        <f t="shared" ref="N155" si="26">SUM(N138:N153)</f>
        <v>3908.263388840001</v>
      </c>
      <c r="O155" s="605">
        <f>L155+M155*25+N155*298</f>
        <v>256591219.26629975</v>
      </c>
      <c r="P155" s="559"/>
      <c r="Q155" s="619"/>
    </row>
    <row r="156" spans="1:17" hidden="1" outlineLevel="1" x14ac:dyDescent="0.15">
      <c r="A156" s="999" t="s">
        <v>149</v>
      </c>
      <c r="B156" s="992"/>
      <c r="C156" s="992"/>
      <c r="D156" s="992"/>
      <c r="E156" s="992"/>
      <c r="F156" s="992"/>
      <c r="G156" s="559"/>
      <c r="H156" s="559"/>
      <c r="I156" s="559"/>
      <c r="J156" s="559"/>
      <c r="K156" s="559"/>
      <c r="L156" s="579"/>
      <c r="M156" s="579"/>
      <c r="N156" s="579"/>
      <c r="O156" s="579"/>
      <c r="P156" s="559"/>
      <c r="Q156" s="619"/>
    </row>
    <row r="157" spans="1:17" hidden="1" outlineLevel="1" x14ac:dyDescent="0.15">
      <c r="A157" s="999" t="s">
        <v>441</v>
      </c>
      <c r="B157" s="992"/>
      <c r="C157" s="992"/>
      <c r="D157" s="992"/>
      <c r="E157" s="992"/>
      <c r="F157" s="559"/>
      <c r="G157" s="559"/>
      <c r="H157" s="559"/>
      <c r="I157" s="559"/>
      <c r="J157" s="559"/>
      <c r="K157" s="559"/>
      <c r="L157" s="579"/>
      <c r="M157" s="579"/>
      <c r="N157" s="579"/>
      <c r="O157" s="579"/>
      <c r="P157" s="559"/>
      <c r="Q157" s="619"/>
    </row>
    <row r="158" spans="1:17" hidden="1" outlineLevel="1" x14ac:dyDescent="0.15">
      <c r="A158" s="999" t="s">
        <v>442</v>
      </c>
      <c r="B158" s="992"/>
      <c r="C158" s="992"/>
      <c r="D158" s="559"/>
      <c r="E158" s="559"/>
      <c r="F158" s="559"/>
      <c r="G158" s="559"/>
      <c r="H158" s="559"/>
      <c r="I158" s="559"/>
      <c r="J158" s="559"/>
      <c r="K158" s="559"/>
      <c r="L158" s="579"/>
      <c r="M158" s="579"/>
      <c r="N158" s="579"/>
      <c r="O158" s="579"/>
      <c r="P158" s="559"/>
      <c r="Q158" s="619"/>
    </row>
    <row r="159" spans="1:17" ht="15" hidden="1" customHeight="1" outlineLevel="1" x14ac:dyDescent="0.15">
      <c r="A159" s="1003" t="s">
        <v>443</v>
      </c>
      <c r="B159" s="1004"/>
      <c r="C159" s="1004"/>
      <c r="D159" s="1004"/>
      <c r="E159" s="1004"/>
      <c r="F159" s="559"/>
      <c r="G159" s="559"/>
      <c r="H159" s="559"/>
      <c r="I159" s="559"/>
      <c r="J159" s="559"/>
      <c r="K159" s="559"/>
      <c r="L159" s="579"/>
      <c r="M159" s="579"/>
      <c r="N159" s="579"/>
      <c r="O159" s="579"/>
      <c r="P159" s="559"/>
      <c r="Q159" s="619"/>
    </row>
    <row r="160" spans="1:17" hidden="1" outlineLevel="1" x14ac:dyDescent="0.15">
      <c r="A160" s="625"/>
      <c r="B160" s="559"/>
      <c r="C160" s="559"/>
      <c r="D160" s="559"/>
      <c r="E160" s="559"/>
      <c r="F160" s="559"/>
      <c r="G160" s="559"/>
      <c r="H160" s="559"/>
      <c r="I160" s="559"/>
      <c r="J160" s="559"/>
      <c r="K160" s="559"/>
      <c r="L160" s="559"/>
      <c r="M160" s="559"/>
      <c r="N160" s="559"/>
      <c r="O160" s="559"/>
      <c r="P160" s="559"/>
      <c r="Q160" s="619"/>
    </row>
    <row r="161" spans="1:17" ht="42.75" hidden="1" customHeight="1" outlineLevel="1" x14ac:dyDescent="0.15">
      <c r="A161" s="1000" t="s">
        <v>166</v>
      </c>
      <c r="B161" s="990"/>
      <c r="C161" s="990"/>
      <c r="D161" s="990"/>
      <c r="E161" s="990"/>
      <c r="F161" s="991"/>
      <c r="G161" s="991"/>
      <c r="H161" s="991"/>
      <c r="I161" s="991"/>
      <c r="J161" s="992"/>
      <c r="K161" s="992"/>
      <c r="L161" s="992"/>
      <c r="M161" s="992"/>
      <c r="N161" s="991"/>
      <c r="O161" s="559"/>
      <c r="P161" s="559"/>
      <c r="Q161" s="619"/>
    </row>
    <row r="162" spans="1:17" ht="71.25" hidden="1" outlineLevel="1" x14ac:dyDescent="0.15">
      <c r="A162" s="1001" t="s">
        <v>345</v>
      </c>
      <c r="B162" s="534" t="s">
        <v>356</v>
      </c>
      <c r="C162" s="535" t="s">
        <v>356</v>
      </c>
      <c r="D162" s="535" t="s">
        <v>360</v>
      </c>
      <c r="E162" s="537" t="s">
        <v>351</v>
      </c>
      <c r="F162" s="534" t="s">
        <v>353</v>
      </c>
      <c r="G162" s="535" t="s">
        <v>353</v>
      </c>
      <c r="H162" s="535" t="s">
        <v>350</v>
      </c>
      <c r="I162" s="535" t="s">
        <v>352</v>
      </c>
      <c r="J162" s="534" t="s">
        <v>363</v>
      </c>
      <c r="K162" s="535" t="s">
        <v>354</v>
      </c>
      <c r="L162" s="535" t="s">
        <v>355</v>
      </c>
      <c r="M162" s="537" t="s">
        <v>362</v>
      </c>
      <c r="N162" s="537" t="s">
        <v>357</v>
      </c>
      <c r="O162" s="559"/>
      <c r="P162" s="559"/>
      <c r="Q162" s="619"/>
    </row>
    <row r="163" spans="1:17" ht="53.25" hidden="1" customHeight="1" outlineLevel="1" x14ac:dyDescent="0.15">
      <c r="A163" s="1002"/>
      <c r="B163" s="539" t="s">
        <v>144</v>
      </c>
      <c r="C163" s="540" t="s">
        <v>349</v>
      </c>
      <c r="D163" s="541" t="s">
        <v>145</v>
      </c>
      <c r="E163" s="542" t="s">
        <v>349</v>
      </c>
      <c r="F163" s="543" t="s">
        <v>146</v>
      </c>
      <c r="G163" s="540" t="s">
        <v>349</v>
      </c>
      <c r="H163" s="541" t="s">
        <v>145</v>
      </c>
      <c r="I163" s="540" t="s">
        <v>349</v>
      </c>
      <c r="J163" s="543" t="s">
        <v>146</v>
      </c>
      <c r="K163" s="541" t="s">
        <v>146</v>
      </c>
      <c r="L163" s="541" t="s">
        <v>145</v>
      </c>
      <c r="M163" s="542" t="s">
        <v>349</v>
      </c>
      <c r="N163" s="542" t="s">
        <v>349</v>
      </c>
      <c r="O163" s="559"/>
      <c r="P163" s="559"/>
      <c r="Q163" s="619"/>
    </row>
    <row r="164" spans="1:17" hidden="1" outlineLevel="1" x14ac:dyDescent="0.15">
      <c r="A164" s="626" t="s">
        <v>346</v>
      </c>
      <c r="B164" s="552">
        <v>1135</v>
      </c>
      <c r="C164" s="549">
        <f>B164*10000</f>
        <v>11350000</v>
      </c>
      <c r="D164" s="552">
        <v>6.94</v>
      </c>
      <c r="E164" s="627">
        <f>(1-D164/100)*C164</f>
        <v>10562310</v>
      </c>
      <c r="F164" s="552">
        <v>32</v>
      </c>
      <c r="G164" s="552">
        <f>F164*10000</f>
        <v>320000</v>
      </c>
      <c r="H164" s="552">
        <v>2.4500000000000002</v>
      </c>
      <c r="I164" s="628">
        <f>(1-H164/100)*G164</f>
        <v>312160</v>
      </c>
      <c r="J164" s="552"/>
      <c r="K164" s="608">
        <v>26.8</v>
      </c>
      <c r="L164" s="559">
        <v>4.22</v>
      </c>
      <c r="M164" s="557">
        <f>K164*(1-L164/100)*10000+J164*10000</f>
        <v>256690.4</v>
      </c>
      <c r="N164" s="557">
        <f>M164+I164+E164</f>
        <v>11131160.4</v>
      </c>
      <c r="O164" s="559"/>
      <c r="P164" s="559"/>
      <c r="Q164" s="619"/>
    </row>
    <row r="165" spans="1:17" hidden="1" outlineLevel="1" x14ac:dyDescent="0.15">
      <c r="A165" s="629" t="s">
        <v>347</v>
      </c>
      <c r="B165" s="552">
        <v>473</v>
      </c>
      <c r="C165" s="549">
        <f t="shared" ref="C165:C166" si="27">B165*10000</f>
        <v>4730000</v>
      </c>
      <c r="D165" s="552">
        <v>7.89</v>
      </c>
      <c r="E165" s="628">
        <f t="shared" ref="E165:E166" si="28">(1-D165/100)*C165</f>
        <v>4356803</v>
      </c>
      <c r="F165" s="552">
        <v>52</v>
      </c>
      <c r="G165" s="552">
        <f>F165*10000</f>
        <v>520000</v>
      </c>
      <c r="H165" s="552">
        <v>0.98</v>
      </c>
      <c r="I165" s="628">
        <f>(1-H165/100)*G165</f>
        <v>514904</v>
      </c>
      <c r="J165" s="552"/>
      <c r="K165" s="608">
        <v>21.7</v>
      </c>
      <c r="L165" s="559">
        <v>4.22</v>
      </c>
      <c r="M165" s="557">
        <f t="shared" ref="M165:M166" si="29">K165*(1-L165/100)*10000+J165*10000</f>
        <v>207842.6</v>
      </c>
      <c r="N165" s="557">
        <f>M165+I165+E165</f>
        <v>5079549.5999999996</v>
      </c>
      <c r="O165" s="559"/>
      <c r="P165" s="559"/>
      <c r="Q165" s="619"/>
    </row>
    <row r="166" spans="1:17" hidden="1" outlineLevel="1" x14ac:dyDescent="0.15">
      <c r="A166" s="629" t="s">
        <v>348</v>
      </c>
      <c r="B166" s="552">
        <v>694</v>
      </c>
      <c r="C166" s="549">
        <f t="shared" si="27"/>
        <v>6940000</v>
      </c>
      <c r="D166" s="552">
        <v>7.29</v>
      </c>
      <c r="E166" s="628">
        <f t="shared" si="28"/>
        <v>6434074</v>
      </c>
      <c r="F166" s="552">
        <v>18</v>
      </c>
      <c r="G166" s="552">
        <f>F166*10000</f>
        <v>180000</v>
      </c>
      <c r="H166" s="552">
        <v>1.41</v>
      </c>
      <c r="I166" s="628">
        <f>(1-H166/100)*G166</f>
        <v>177462</v>
      </c>
      <c r="J166" s="552"/>
      <c r="K166" s="608">
        <v>19.899999999999999</v>
      </c>
      <c r="L166" s="559">
        <v>4.22</v>
      </c>
      <c r="M166" s="557">
        <f t="shared" si="29"/>
        <v>190602.19999999998</v>
      </c>
      <c r="N166" s="557">
        <f>M166+I166+E166</f>
        <v>6802138.2000000002</v>
      </c>
      <c r="O166" s="559"/>
      <c r="P166" s="559"/>
      <c r="Q166" s="619"/>
    </row>
    <row r="167" spans="1:17" hidden="1" outlineLevel="1" x14ac:dyDescent="0.15">
      <c r="A167" s="630" t="s">
        <v>343</v>
      </c>
      <c r="B167" s="563"/>
      <c r="C167" s="563"/>
      <c r="D167" s="563"/>
      <c r="E167" s="631">
        <f>SUM(E164:E166)</f>
        <v>21353187</v>
      </c>
      <c r="F167" s="632"/>
      <c r="G167" s="563"/>
      <c r="H167" s="563"/>
      <c r="I167" s="569">
        <f>SUM(I164:I166)</f>
        <v>1004526</v>
      </c>
      <c r="J167" s="567"/>
      <c r="K167" s="567"/>
      <c r="L167" s="563"/>
      <c r="M167" s="569">
        <f>SUM(M164:M166)</f>
        <v>655135.19999999995</v>
      </c>
      <c r="N167" s="570">
        <f>SUM(N164:N166)</f>
        <v>23012848.199999999</v>
      </c>
      <c r="O167" s="559"/>
      <c r="P167" s="559"/>
      <c r="Q167" s="619"/>
    </row>
    <row r="168" spans="1:17" hidden="1" outlineLevel="1" x14ac:dyDescent="0.15">
      <c r="A168" s="633" t="s">
        <v>246</v>
      </c>
      <c r="B168" s="552"/>
      <c r="C168" s="552"/>
      <c r="D168" s="552"/>
      <c r="E168" s="552"/>
      <c r="F168" s="552"/>
      <c r="G168" s="552"/>
      <c r="H168" s="552"/>
      <c r="I168" s="577"/>
      <c r="J168" s="577"/>
      <c r="K168" s="552"/>
      <c r="L168" s="552"/>
      <c r="M168" s="552"/>
      <c r="N168" s="552"/>
      <c r="O168" s="559"/>
      <c r="P168" s="559"/>
      <c r="Q168" s="619"/>
    </row>
    <row r="169" spans="1:17" hidden="1" outlineLevel="1" x14ac:dyDescent="0.15">
      <c r="A169" s="999"/>
      <c r="B169" s="992"/>
      <c r="C169" s="992"/>
      <c r="D169" s="992"/>
      <c r="E169" s="992"/>
      <c r="F169" s="559"/>
      <c r="G169" s="559"/>
      <c r="H169" s="559"/>
      <c r="I169" s="559"/>
      <c r="J169" s="559"/>
      <c r="K169" s="559"/>
      <c r="L169" s="559"/>
      <c r="M169" s="559"/>
      <c r="N169" s="634"/>
      <c r="O169" s="559"/>
      <c r="P169" s="559"/>
      <c r="Q169" s="619"/>
    </row>
    <row r="170" spans="1:17" hidden="1" outlineLevel="1" x14ac:dyDescent="0.15">
      <c r="A170" s="625"/>
      <c r="B170" s="559"/>
      <c r="C170" s="559"/>
      <c r="D170" s="559"/>
      <c r="E170" s="559"/>
      <c r="F170" s="559"/>
      <c r="G170" s="559"/>
      <c r="H170" s="559"/>
      <c r="I170" s="559"/>
      <c r="J170" s="559"/>
      <c r="K170" s="559"/>
      <c r="L170" s="559"/>
      <c r="M170" s="559"/>
      <c r="N170" s="559"/>
      <c r="O170" s="559"/>
      <c r="P170" s="559"/>
      <c r="Q170" s="619"/>
    </row>
    <row r="171" spans="1:17" ht="41.25" hidden="1" customHeight="1" outlineLevel="1" x14ac:dyDescent="0.15">
      <c r="A171" s="1000" t="s">
        <v>167</v>
      </c>
      <c r="B171" s="983"/>
      <c r="C171" s="983"/>
      <c r="D171" s="983"/>
      <c r="E171" s="983"/>
      <c r="F171" s="983"/>
      <c r="G171" s="983"/>
      <c r="H171" s="983"/>
      <c r="I171" s="983"/>
      <c r="J171" s="983"/>
      <c r="K171" s="983"/>
      <c r="L171" s="983"/>
      <c r="M171" s="559"/>
      <c r="N171" s="559"/>
      <c r="O171" s="559"/>
      <c r="P171" s="559"/>
      <c r="Q171" s="619"/>
    </row>
    <row r="172" spans="1:17" ht="37.5" hidden="1" outlineLevel="1" x14ac:dyDescent="0.15">
      <c r="A172" s="635"/>
      <c r="B172" s="575" t="s">
        <v>349</v>
      </c>
      <c r="C172" s="554"/>
      <c r="D172" s="498" t="s">
        <v>491</v>
      </c>
      <c r="E172" s="498" t="s">
        <v>492</v>
      </c>
      <c r="F172" s="498" t="s">
        <v>493</v>
      </c>
      <c r="G172" s="498" t="s">
        <v>494</v>
      </c>
      <c r="H172" s="555"/>
      <c r="I172" s="498" t="s">
        <v>495</v>
      </c>
      <c r="J172" s="498" t="s">
        <v>496</v>
      </c>
      <c r="K172" s="498" t="s">
        <v>497</v>
      </c>
      <c r="L172" s="500" t="s">
        <v>498</v>
      </c>
      <c r="M172" s="559"/>
      <c r="N172" s="559"/>
      <c r="O172" s="559"/>
      <c r="P172" s="559"/>
      <c r="Q172" s="619"/>
    </row>
    <row r="173" spans="1:17" ht="93.75" hidden="1" customHeight="1" outlineLevel="1" x14ac:dyDescent="0.15">
      <c r="A173" s="636" t="s">
        <v>364</v>
      </c>
      <c r="B173" s="577">
        <f>N167</f>
        <v>23012848.199999999</v>
      </c>
      <c r="C173" s="578" t="s">
        <v>365</v>
      </c>
      <c r="D173" s="579">
        <f>L155</f>
        <v>255356128.95828041</v>
      </c>
      <c r="E173" s="579">
        <f>M155</f>
        <v>2817.1127258000006</v>
      </c>
      <c r="F173" s="579">
        <f>N155</f>
        <v>3908.263388840001</v>
      </c>
      <c r="G173" s="579">
        <f>O155</f>
        <v>256591219.26629975</v>
      </c>
      <c r="H173" s="578" t="s">
        <v>471</v>
      </c>
      <c r="I173" s="580">
        <f>D173/B173</f>
        <v>11.096241835822843</v>
      </c>
      <c r="J173" s="580">
        <f>E173/B173</f>
        <v>1.2241477896682084E-4</v>
      </c>
      <c r="K173" s="580">
        <f>F173/B173</f>
        <v>1.6982962538465799E-4</v>
      </c>
      <c r="L173" s="581">
        <f>G173/B173</f>
        <v>11.149911433661643</v>
      </c>
      <c r="M173" s="559"/>
      <c r="N173" s="559"/>
      <c r="O173" s="559"/>
      <c r="P173" s="559"/>
      <c r="Q173" s="619"/>
    </row>
    <row r="174" spans="1:17" ht="127.5" hidden="1" customHeight="1" outlineLevel="1" x14ac:dyDescent="0.15">
      <c r="A174" s="636" t="s">
        <v>453</v>
      </c>
      <c r="B174" s="552">
        <v>0</v>
      </c>
      <c r="C174" s="552"/>
      <c r="D174" s="552"/>
      <c r="E174" s="552"/>
      <c r="F174" s="582"/>
      <c r="G174" s="583"/>
      <c r="H174" s="578" t="s">
        <v>452</v>
      </c>
      <c r="I174" s="580">
        <f>I173</f>
        <v>11.096241835822843</v>
      </c>
      <c r="J174" s="580">
        <f>J173</f>
        <v>1.2241477896682084E-4</v>
      </c>
      <c r="K174" s="580">
        <f>K173</f>
        <v>1.6982962538465799E-4</v>
      </c>
      <c r="L174" s="581">
        <f>L173</f>
        <v>11.149911433661643</v>
      </c>
      <c r="M174" s="559"/>
      <c r="N174" s="559"/>
      <c r="O174" s="559"/>
      <c r="P174" s="559"/>
      <c r="Q174" s="619"/>
    </row>
    <row r="175" spans="1:17" hidden="1" outlineLevel="1" x14ac:dyDescent="0.15">
      <c r="A175" s="637"/>
      <c r="B175" s="584"/>
      <c r="C175" s="585"/>
      <c r="D175" s="586"/>
      <c r="E175" s="587"/>
      <c r="F175" s="588"/>
      <c r="G175" s="589"/>
      <c r="H175" s="972"/>
      <c r="I175" s="991"/>
      <c r="J175" s="991"/>
      <c r="K175" s="991"/>
      <c r="L175" s="590"/>
      <c r="M175" s="559"/>
      <c r="N175" s="559"/>
      <c r="O175" s="559"/>
      <c r="P175" s="559"/>
      <c r="Q175" s="619"/>
    </row>
    <row r="176" spans="1:17" ht="15" hidden="1" outlineLevel="1" thickBot="1" x14ac:dyDescent="0.2">
      <c r="A176" s="638"/>
      <c r="B176" s="639"/>
      <c r="C176" s="639"/>
      <c r="D176" s="639"/>
      <c r="E176" s="639"/>
      <c r="F176" s="639"/>
      <c r="G176" s="639"/>
      <c r="H176" s="639"/>
      <c r="I176" s="639"/>
      <c r="J176" s="639"/>
      <c r="K176" s="639"/>
      <c r="L176" s="639"/>
      <c r="M176" s="639"/>
      <c r="N176" s="639"/>
      <c r="O176" s="639"/>
      <c r="P176" s="639"/>
      <c r="Q176" s="640"/>
    </row>
    <row r="177" spans="1:17" collapsed="1" x14ac:dyDescent="0.15"/>
    <row r="178" spans="1:17" ht="24" customHeight="1" x14ac:dyDescent="0.15">
      <c r="A178" s="496" t="s">
        <v>78</v>
      </c>
    </row>
    <row r="179" spans="1:17" ht="15" hidden="1" outlineLevel="1" thickTop="1" x14ac:dyDescent="0.15">
      <c r="A179" s="988" t="s">
        <v>117</v>
      </c>
      <c r="B179" s="989"/>
      <c r="C179" s="989"/>
      <c r="D179" s="989"/>
      <c r="E179" s="989"/>
      <c r="F179" s="989"/>
      <c r="G179" s="989"/>
      <c r="H179" s="989"/>
      <c r="I179" s="989"/>
      <c r="J179" s="989"/>
      <c r="K179" s="989"/>
      <c r="L179" s="989"/>
      <c r="M179" s="989"/>
      <c r="N179" s="989"/>
      <c r="O179" s="989"/>
      <c r="P179" s="641"/>
      <c r="Q179" s="642"/>
    </row>
    <row r="180" spans="1:17" ht="78" hidden="1" customHeight="1" outlineLevel="1" x14ac:dyDescent="0.15">
      <c r="A180" s="498" t="s">
        <v>398</v>
      </c>
      <c r="B180" s="498" t="s">
        <v>399</v>
      </c>
      <c r="C180" s="498" t="s">
        <v>400</v>
      </c>
      <c r="D180" s="498" t="s">
        <v>401</v>
      </c>
      <c r="E180" s="498" t="s">
        <v>402</v>
      </c>
      <c r="F180" s="498" t="s">
        <v>255</v>
      </c>
      <c r="G180" s="498" t="s">
        <v>156</v>
      </c>
      <c r="H180" s="498" t="s">
        <v>218</v>
      </c>
      <c r="I180" s="499" t="s">
        <v>217</v>
      </c>
      <c r="J180" s="498" t="s">
        <v>482</v>
      </c>
      <c r="K180" s="498" t="s">
        <v>483</v>
      </c>
      <c r="L180" s="498" t="s">
        <v>484</v>
      </c>
      <c r="M180" s="498" t="s">
        <v>485</v>
      </c>
      <c r="N180" s="498" t="s">
        <v>486</v>
      </c>
      <c r="O180" s="500" t="s">
        <v>487</v>
      </c>
      <c r="P180" s="559"/>
      <c r="Q180" s="643"/>
    </row>
    <row r="181" spans="1:17" ht="59.25" hidden="1" outlineLevel="1" x14ac:dyDescent="0.15">
      <c r="A181" s="501"/>
      <c r="B181" s="501"/>
      <c r="C181" s="501"/>
      <c r="D181" s="501"/>
      <c r="E181" s="501"/>
      <c r="F181" s="501"/>
      <c r="G181" s="502" t="s">
        <v>92</v>
      </c>
      <c r="H181" s="501" t="s">
        <v>404</v>
      </c>
      <c r="I181" s="502" t="s">
        <v>488</v>
      </c>
      <c r="J181" s="502" t="s">
        <v>489</v>
      </c>
      <c r="K181" s="502" t="s">
        <v>490</v>
      </c>
      <c r="L181" s="502" t="s">
        <v>405</v>
      </c>
      <c r="M181" s="502" t="s">
        <v>405</v>
      </c>
      <c r="N181" s="502" t="s">
        <v>405</v>
      </c>
      <c r="O181" s="503" t="s">
        <v>405</v>
      </c>
      <c r="P181" s="559"/>
      <c r="Q181" s="643"/>
    </row>
    <row r="182" spans="1:17" hidden="1" outlineLevel="1" x14ac:dyDescent="0.15">
      <c r="A182" s="644"/>
      <c r="B182" s="591"/>
      <c r="C182" s="591" t="s">
        <v>380</v>
      </c>
      <c r="D182" s="591" t="s">
        <v>381</v>
      </c>
      <c r="E182" s="591" t="s">
        <v>382</v>
      </c>
      <c r="F182" s="591" t="s">
        <v>383</v>
      </c>
      <c r="G182" s="591" t="s">
        <v>384</v>
      </c>
      <c r="H182" s="591" t="s">
        <v>385</v>
      </c>
      <c r="I182" s="592" t="s">
        <v>386</v>
      </c>
      <c r="J182" s="593" t="s">
        <v>378</v>
      </c>
      <c r="K182" s="593" t="s">
        <v>379</v>
      </c>
      <c r="L182" s="593" t="s">
        <v>223</v>
      </c>
      <c r="M182" s="645" t="s">
        <v>344</v>
      </c>
      <c r="N182" s="645" t="s">
        <v>387</v>
      </c>
      <c r="O182" s="646" t="s">
        <v>342</v>
      </c>
      <c r="P182" s="559"/>
      <c r="Q182" s="643"/>
    </row>
    <row r="183" spans="1:17" ht="28.5" hidden="1" outlineLevel="1" x14ac:dyDescent="0.15">
      <c r="A183" s="647" t="s">
        <v>324</v>
      </c>
      <c r="B183" s="523" t="s">
        <v>406</v>
      </c>
      <c r="C183" s="613">
        <v>5998.09</v>
      </c>
      <c r="D183" s="613">
        <v>3019.59</v>
      </c>
      <c r="E183" s="613">
        <v>3865.59</v>
      </c>
      <c r="F183" s="545">
        <f>SUM(C183:E183)</f>
        <v>12883.27</v>
      </c>
      <c r="G183" s="648">
        <f>'燃料参数Fuel EF'!B3</f>
        <v>26.37</v>
      </c>
      <c r="H183" s="648">
        <f>'燃料参数Fuel EF'!C3</f>
        <v>98</v>
      </c>
      <c r="I183" s="649">
        <f>'燃料参数Fuel EF'!D3</f>
        <v>20908</v>
      </c>
      <c r="J183" s="650">
        <f>'燃料参数Fuel EF'!E3</f>
        <v>1E-3</v>
      </c>
      <c r="K183" s="651">
        <f>'燃料参数Fuel EF'!F3</f>
        <v>1.5E-3</v>
      </c>
      <c r="L183" s="652">
        <f>F183*I183*G183*H183*44/12/100/100</f>
        <v>255238530.7104679</v>
      </c>
      <c r="M183" s="652">
        <f>F183*I183*J183/100</f>
        <v>2693.6340916000004</v>
      </c>
      <c r="N183" s="652">
        <f>F183*I183*K183/100</f>
        <v>4040.4511374000008</v>
      </c>
      <c r="O183" s="653">
        <f t="shared" ref="O183:O202" si="30">L183+M183*25+N183*298</f>
        <v>256509926.00170311</v>
      </c>
      <c r="P183" s="559"/>
      <c r="Q183" s="643"/>
    </row>
    <row r="184" spans="1:17" ht="28.5" hidden="1" outlineLevel="1" x14ac:dyDescent="0.15">
      <c r="A184" s="654" t="s">
        <v>325</v>
      </c>
      <c r="B184" s="523" t="s">
        <v>406</v>
      </c>
      <c r="C184" s="613"/>
      <c r="D184" s="613"/>
      <c r="E184" s="613"/>
      <c r="F184" s="545">
        <f>SUM(C184:E184)</f>
        <v>0</v>
      </c>
      <c r="G184" s="648">
        <f>'燃料参数Fuel EF'!B4</f>
        <v>25.41</v>
      </c>
      <c r="H184" s="648">
        <f>'燃料参数Fuel EF'!C4</f>
        <v>98</v>
      </c>
      <c r="I184" s="649">
        <f>'燃料参数Fuel EF'!D4</f>
        <v>26344</v>
      </c>
      <c r="J184" s="650">
        <f>'燃料参数Fuel EF'!E4</f>
        <v>1E-3</v>
      </c>
      <c r="K184" s="651">
        <f>'燃料参数Fuel EF'!F4</f>
        <v>1.5E-3</v>
      </c>
      <c r="L184" s="652">
        <f t="shared" ref="L184:L201" si="31">F184*I184*G184*H184*44/12/100/100</f>
        <v>0</v>
      </c>
      <c r="M184" s="652">
        <f t="shared" ref="M184:M201" si="32">F184*I184*J184/100</f>
        <v>0</v>
      </c>
      <c r="N184" s="652">
        <f t="shared" ref="N184:N201" si="33">F184*I184*K184/100</f>
        <v>0</v>
      </c>
      <c r="O184" s="655">
        <f t="shared" si="30"/>
        <v>0</v>
      </c>
      <c r="P184" s="559"/>
      <c r="Q184" s="643"/>
    </row>
    <row r="185" spans="1:17" ht="28.5" hidden="1" outlineLevel="1" x14ac:dyDescent="0.15">
      <c r="A185" s="654" t="s">
        <v>326</v>
      </c>
      <c r="B185" s="523" t="s">
        <v>406</v>
      </c>
      <c r="C185" s="613">
        <v>657.96</v>
      </c>
      <c r="D185" s="613">
        <v>17.77</v>
      </c>
      <c r="E185" s="613">
        <v>250.66</v>
      </c>
      <c r="F185" s="545">
        <f>SUM(C185:E185)</f>
        <v>926.39</v>
      </c>
      <c r="G185" s="648">
        <f>'燃料参数Fuel EF'!B5</f>
        <v>25.41</v>
      </c>
      <c r="H185" s="648">
        <f>'燃料参数Fuel EF'!C5</f>
        <v>98</v>
      </c>
      <c r="I185" s="649">
        <f>'燃料参数Fuel EF'!D5</f>
        <v>10454</v>
      </c>
      <c r="J185" s="650">
        <f>'燃料参数Fuel EF'!E5</f>
        <v>1E-3</v>
      </c>
      <c r="K185" s="651">
        <f>'燃料参数Fuel EF'!F5</f>
        <v>1.5E-3</v>
      </c>
      <c r="L185" s="652">
        <f t="shared" si="31"/>
        <v>8842570.3835299611</v>
      </c>
      <c r="M185" s="652">
        <f t="shared" si="32"/>
        <v>96.844810600000002</v>
      </c>
      <c r="N185" s="652">
        <f t="shared" si="33"/>
        <v>145.2672159</v>
      </c>
      <c r="O185" s="655">
        <f t="shared" si="30"/>
        <v>8888281.1341331601</v>
      </c>
      <c r="P185" s="559"/>
      <c r="Q185" s="643"/>
    </row>
    <row r="186" spans="1:17" ht="28.5" hidden="1" outlineLevel="1" x14ac:dyDescent="0.15">
      <c r="A186" s="654" t="s">
        <v>327</v>
      </c>
      <c r="B186" s="523" t="s">
        <v>406</v>
      </c>
      <c r="C186" s="613"/>
      <c r="D186" s="613"/>
      <c r="E186" s="613">
        <v>1.1499999999999999</v>
      </c>
      <c r="F186" s="545">
        <f>SUM(C186:E186)</f>
        <v>1.1499999999999999</v>
      </c>
      <c r="G186" s="648">
        <f>'燃料参数Fuel EF'!B6</f>
        <v>33.56</v>
      </c>
      <c r="H186" s="648">
        <f>'燃料参数Fuel EF'!C6</f>
        <v>98</v>
      </c>
      <c r="I186" s="649">
        <f>'燃料参数Fuel EF'!D6</f>
        <v>17584</v>
      </c>
      <c r="J186" s="650">
        <f>'燃料参数Fuel EF'!E6</f>
        <v>1E-3</v>
      </c>
      <c r="K186" s="651">
        <f>'燃料参数Fuel EF'!F6</f>
        <v>1.5E-3</v>
      </c>
      <c r="L186" s="652">
        <f t="shared" si="31"/>
        <v>24385.685796266665</v>
      </c>
      <c r="M186" s="652">
        <f t="shared" si="32"/>
        <v>0.20221599999999998</v>
      </c>
      <c r="N186" s="652">
        <f t="shared" si="33"/>
        <v>0.30332399999999998</v>
      </c>
      <c r="O186" s="655">
        <f t="shared" si="30"/>
        <v>24481.131748266667</v>
      </c>
      <c r="P186" s="559"/>
      <c r="Q186" s="643"/>
    </row>
    <row r="187" spans="1:17" ht="30.75" hidden="1" customHeight="1" outlineLevel="1" x14ac:dyDescent="0.15">
      <c r="A187" s="656" t="s">
        <v>203</v>
      </c>
      <c r="B187" s="523" t="s">
        <v>406</v>
      </c>
      <c r="C187" s="657">
        <v>144.30000000000001</v>
      </c>
      <c r="D187" s="613"/>
      <c r="E187" s="613">
        <v>253.95</v>
      </c>
      <c r="F187" s="545">
        <f>SUM(C187:E187)</f>
        <v>398.25</v>
      </c>
      <c r="G187" s="648">
        <f>'燃料参数Fuel EF'!B20</f>
        <v>25.8</v>
      </c>
      <c r="H187" s="648">
        <f>'燃料参数Fuel EF'!C20</f>
        <v>98</v>
      </c>
      <c r="I187" s="649">
        <f>'燃料参数Fuel EF'!D20</f>
        <v>8363</v>
      </c>
      <c r="J187" s="650">
        <f>'燃料参数Fuel EF'!E20</f>
        <v>1E-3</v>
      </c>
      <c r="K187" s="651">
        <f>'燃料参数Fuel EF'!F20</f>
        <v>1.5E-3</v>
      </c>
      <c r="L187" s="652">
        <f t="shared" ref="L187" si="34">F187*I187*G187*H187*44/12/100/100</f>
        <v>3087699.9684299999</v>
      </c>
      <c r="M187" s="652">
        <f t="shared" ref="M187" si="35">F187*I187*J187/100</f>
        <v>33.305647499999999</v>
      </c>
      <c r="N187" s="652">
        <f t="shared" ref="N187" si="36">F187*I187*K187/100</f>
        <v>49.958471250000002</v>
      </c>
      <c r="O187" s="655">
        <f t="shared" ref="O187" si="37">L187+M187*25+N187*298</f>
        <v>3103420.2340500001</v>
      </c>
      <c r="P187" s="559"/>
      <c r="Q187" s="643"/>
    </row>
    <row r="188" spans="1:17" ht="28.5" hidden="1" outlineLevel="1" x14ac:dyDescent="0.15">
      <c r="A188" s="654" t="s">
        <v>328</v>
      </c>
      <c r="B188" s="523" t="s">
        <v>406</v>
      </c>
      <c r="C188" s="613">
        <v>9.01</v>
      </c>
      <c r="D188" s="613">
        <v>0.01</v>
      </c>
      <c r="E188" s="613"/>
      <c r="F188" s="545">
        <f t="shared" ref="F188:F202" si="38">SUM(C188:E188)</f>
        <v>9.02</v>
      </c>
      <c r="G188" s="648">
        <f>'燃料参数Fuel EF'!B7</f>
        <v>29.42</v>
      </c>
      <c r="H188" s="648">
        <f>'燃料参数Fuel EF'!C7</f>
        <v>93</v>
      </c>
      <c r="I188" s="649">
        <f>'燃料参数Fuel EF'!D7</f>
        <v>28435</v>
      </c>
      <c r="J188" s="650">
        <f>'燃料参数Fuel EF'!_edn2</f>
        <v>1E-3</v>
      </c>
      <c r="K188" s="651">
        <f>'燃料参数Fuel EF'!F7</f>
        <v>1.5E-3</v>
      </c>
      <c r="L188" s="652">
        <f t="shared" si="31"/>
        <v>257310.0904814</v>
      </c>
      <c r="M188" s="652">
        <f t="shared" si="32"/>
        <v>2.5648369999999998</v>
      </c>
      <c r="N188" s="652">
        <f t="shared" si="33"/>
        <v>3.8472555000000002</v>
      </c>
      <c r="O188" s="655">
        <f t="shared" si="30"/>
        <v>258520.69354539999</v>
      </c>
      <c r="P188" s="559"/>
      <c r="Q188" s="643"/>
    </row>
    <row r="189" spans="1:17" ht="28.5" hidden="1" outlineLevel="1" x14ac:dyDescent="0.15">
      <c r="A189" s="654" t="s">
        <v>329</v>
      </c>
      <c r="B189" s="523" t="s">
        <v>323</v>
      </c>
      <c r="C189" s="657">
        <v>6.2</v>
      </c>
      <c r="D189" s="613">
        <v>0.77</v>
      </c>
      <c r="E189" s="613">
        <v>3.88</v>
      </c>
      <c r="F189" s="545">
        <f t="shared" si="38"/>
        <v>10.850000000000001</v>
      </c>
      <c r="G189" s="648">
        <f>'燃料参数Fuel EF'!B8</f>
        <v>13.58</v>
      </c>
      <c r="H189" s="648">
        <f>'燃料参数Fuel EF'!C8</f>
        <v>99</v>
      </c>
      <c r="I189" s="649">
        <f>'燃料参数Fuel EF'!D8</f>
        <v>173535</v>
      </c>
      <c r="J189" s="650">
        <f>'燃料参数Fuel EF'!E8</f>
        <v>1E-3</v>
      </c>
      <c r="K189" s="651">
        <f>'燃料参数Fuel EF'!F8</f>
        <v>1E-4</v>
      </c>
      <c r="L189" s="652">
        <f t="shared" si="31"/>
        <v>928160.78043150005</v>
      </c>
      <c r="M189" s="652">
        <f t="shared" si="32"/>
        <v>18.828547500000003</v>
      </c>
      <c r="N189" s="652">
        <f t="shared" si="33"/>
        <v>1.8828547500000001</v>
      </c>
      <c r="O189" s="655">
        <f t="shared" si="30"/>
        <v>929192.58483449998</v>
      </c>
      <c r="P189" s="559"/>
      <c r="Q189" s="643"/>
    </row>
    <row r="190" spans="1:17" ht="42" hidden="1" customHeight="1" outlineLevel="1" x14ac:dyDescent="0.15">
      <c r="A190" s="656" t="s">
        <v>204</v>
      </c>
      <c r="B190" s="523" t="s">
        <v>323</v>
      </c>
      <c r="C190" s="657">
        <v>94.87</v>
      </c>
      <c r="D190" s="657">
        <v>8.1</v>
      </c>
      <c r="E190" s="613">
        <v>1.29</v>
      </c>
      <c r="F190" s="545">
        <f t="shared" si="38"/>
        <v>104.26</v>
      </c>
      <c r="G190" s="648">
        <f>'燃料参数Fuel EF'!B21</f>
        <v>70.8</v>
      </c>
      <c r="H190" s="648">
        <f>'燃料参数Fuel EF'!C21</f>
        <v>99</v>
      </c>
      <c r="I190" s="649">
        <f>'燃料参数Fuel EF'!D21</f>
        <v>37630</v>
      </c>
      <c r="J190" s="650">
        <f>'燃料参数Fuel EF'!E21</f>
        <v>1E-3</v>
      </c>
      <c r="K190" s="651">
        <f>'燃料参数Fuel EF'!F21</f>
        <v>1E-4</v>
      </c>
      <c r="L190" s="652">
        <f t="shared" ref="L190:L191" si="39">F190*I190*G190*H190*44/12/100/100</f>
        <v>10083047.698152002</v>
      </c>
      <c r="M190" s="652">
        <f t="shared" ref="M190:M191" si="40">F190*I190*J190/100</f>
        <v>39.233038000000001</v>
      </c>
      <c r="N190" s="652">
        <f t="shared" ref="N190:N191" si="41">F190*I190*K190/100</f>
        <v>3.9233038000000007</v>
      </c>
      <c r="O190" s="655">
        <f t="shared" ref="O190:O191" si="42">L190+M190*25+N190*298</f>
        <v>10085197.668634402</v>
      </c>
      <c r="P190" s="559"/>
      <c r="Q190" s="643"/>
    </row>
    <row r="191" spans="1:17" ht="42" hidden="1" customHeight="1" outlineLevel="1" x14ac:dyDescent="0.15">
      <c r="A191" s="656" t="s">
        <v>205</v>
      </c>
      <c r="B191" s="523" t="s">
        <v>323</v>
      </c>
      <c r="C191" s="657">
        <v>0.3</v>
      </c>
      <c r="D191" s="657">
        <v>0.6</v>
      </c>
      <c r="E191" s="613">
        <v>0.67</v>
      </c>
      <c r="F191" s="545">
        <f t="shared" si="38"/>
        <v>1.5699999999999998</v>
      </c>
      <c r="G191" s="648">
        <f>'燃料参数Fuel EF'!B22</f>
        <v>46.9</v>
      </c>
      <c r="H191" s="648">
        <f>'燃料参数Fuel EF'!C22</f>
        <v>99</v>
      </c>
      <c r="I191" s="649">
        <f>'燃料参数Fuel EF'!D22</f>
        <v>79450</v>
      </c>
      <c r="J191" s="650">
        <f>'燃料参数Fuel EF'!E22</f>
        <v>1E-3</v>
      </c>
      <c r="K191" s="651">
        <f>'燃料参数Fuel EF'!F22</f>
        <v>1E-4</v>
      </c>
      <c r="L191" s="652">
        <f t="shared" si="39"/>
        <v>212360.14915499996</v>
      </c>
      <c r="M191" s="652">
        <f t="shared" si="40"/>
        <v>1.2473649999999998</v>
      </c>
      <c r="N191" s="652">
        <f t="shared" si="41"/>
        <v>0.12473649999999999</v>
      </c>
      <c r="O191" s="655">
        <f t="shared" si="42"/>
        <v>212428.50475699996</v>
      </c>
      <c r="P191" s="559"/>
      <c r="Q191" s="643"/>
    </row>
    <row r="192" spans="1:17" ht="28.5" hidden="1" outlineLevel="1" x14ac:dyDescent="0.15">
      <c r="A192" s="654" t="s">
        <v>330</v>
      </c>
      <c r="B192" s="523" t="s">
        <v>323</v>
      </c>
      <c r="C192" s="613"/>
      <c r="D192" s="613"/>
      <c r="E192" s="613"/>
      <c r="F192" s="545">
        <f t="shared" si="38"/>
        <v>0</v>
      </c>
      <c r="G192" s="658">
        <f>'燃料参数Fuel EF'!B9</f>
        <v>12.2</v>
      </c>
      <c r="H192" s="648">
        <f>'燃料参数Fuel EF'!C9</f>
        <v>99</v>
      </c>
      <c r="I192" s="649">
        <f>'燃料参数Fuel EF'!D9</f>
        <v>202218</v>
      </c>
      <c r="J192" s="650">
        <f>'燃料参数Fuel EF'!E9</f>
        <v>1E-3</v>
      </c>
      <c r="K192" s="651">
        <f>'燃料参数Fuel EF'!F9</f>
        <v>1E-4</v>
      </c>
      <c r="L192" s="652">
        <f t="shared" si="31"/>
        <v>0</v>
      </c>
      <c r="M192" s="652">
        <f t="shared" si="32"/>
        <v>0</v>
      </c>
      <c r="N192" s="652">
        <f t="shared" si="33"/>
        <v>0</v>
      </c>
      <c r="O192" s="655">
        <f t="shared" si="30"/>
        <v>0</v>
      </c>
      <c r="P192" s="559"/>
      <c r="Q192" s="643"/>
    </row>
    <row r="193" spans="1:17" ht="28.5" hidden="1" outlineLevel="1" x14ac:dyDescent="0.15">
      <c r="A193" s="654" t="s">
        <v>331</v>
      </c>
      <c r="B193" s="523" t="s">
        <v>406</v>
      </c>
      <c r="C193" s="613">
        <v>0.34</v>
      </c>
      <c r="D193" s="613">
        <v>7.0000000000000007E-2</v>
      </c>
      <c r="E193" s="613"/>
      <c r="F193" s="545">
        <f t="shared" si="38"/>
        <v>0.41000000000000003</v>
      </c>
      <c r="G193" s="648">
        <f>'燃料参数Fuel EF'!B10</f>
        <v>20.079999999999998</v>
      </c>
      <c r="H193" s="648">
        <f>'燃料参数Fuel EF'!C10</f>
        <v>98</v>
      </c>
      <c r="I193" s="649">
        <f>'燃料参数Fuel EF'!D10</f>
        <v>41816</v>
      </c>
      <c r="J193" s="650">
        <f>'燃料参数Fuel EF'!E10</f>
        <v>3.0000000000000001E-3</v>
      </c>
      <c r="K193" s="651">
        <f>'燃料参数Fuel EF'!F10</f>
        <v>5.9999999999999995E-4</v>
      </c>
      <c r="L193" s="652">
        <f t="shared" si="31"/>
        <v>12370.508681813335</v>
      </c>
      <c r="M193" s="652">
        <f t="shared" si="32"/>
        <v>0.51433680000000004</v>
      </c>
      <c r="N193" s="652">
        <f t="shared" si="33"/>
        <v>0.10286735999999999</v>
      </c>
      <c r="O193" s="655">
        <f t="shared" si="30"/>
        <v>12414.021575093335</v>
      </c>
      <c r="P193" s="559"/>
      <c r="Q193" s="643"/>
    </row>
    <row r="194" spans="1:17" ht="28.5" hidden="1" outlineLevel="1" x14ac:dyDescent="0.15">
      <c r="A194" s="654" t="s">
        <v>332</v>
      </c>
      <c r="B194" s="523" t="s">
        <v>406</v>
      </c>
      <c r="C194" s="613"/>
      <c r="D194" s="613"/>
      <c r="E194" s="613"/>
      <c r="F194" s="545">
        <f t="shared" si="38"/>
        <v>0</v>
      </c>
      <c r="G194" s="658">
        <f>'燃料参数Fuel EF'!B11</f>
        <v>18.899999999999999</v>
      </c>
      <c r="H194" s="658">
        <f>'燃料参数Fuel EF'!C11</f>
        <v>98</v>
      </c>
      <c r="I194" s="649">
        <f>'燃料参数Fuel EF'!D11</f>
        <v>43070</v>
      </c>
      <c r="J194" s="650">
        <f>'燃料参数Fuel EF'!E11</f>
        <v>3.0000000000000001E-3</v>
      </c>
      <c r="K194" s="651">
        <f>'燃料参数Fuel EF'!F11</f>
        <v>5.9999999999999995E-4</v>
      </c>
      <c r="L194" s="652">
        <f t="shared" si="31"/>
        <v>0</v>
      </c>
      <c r="M194" s="652">
        <f t="shared" si="32"/>
        <v>0</v>
      </c>
      <c r="N194" s="652">
        <f t="shared" si="33"/>
        <v>0</v>
      </c>
      <c r="O194" s="655">
        <f t="shared" si="30"/>
        <v>0</v>
      </c>
      <c r="P194" s="559"/>
      <c r="Q194" s="643"/>
    </row>
    <row r="195" spans="1:17" ht="28.5" hidden="1" outlineLevel="1" x14ac:dyDescent="0.15">
      <c r="A195" s="654" t="s">
        <v>333</v>
      </c>
      <c r="B195" s="523" t="s">
        <v>406</v>
      </c>
      <c r="C195" s="613">
        <v>0.46</v>
      </c>
      <c r="D195" s="613">
        <v>0.82</v>
      </c>
      <c r="E195" s="613">
        <v>0.34</v>
      </c>
      <c r="F195" s="545">
        <f t="shared" si="38"/>
        <v>1.62</v>
      </c>
      <c r="G195" s="658">
        <f>'燃料参数Fuel EF'!B12</f>
        <v>20.2</v>
      </c>
      <c r="H195" s="658">
        <f>'燃料参数Fuel EF'!C12</f>
        <v>98</v>
      </c>
      <c r="I195" s="649">
        <f>'燃料参数Fuel EF'!D12</f>
        <v>42652</v>
      </c>
      <c r="J195" s="650">
        <f>'燃料参数Fuel EF'!E12</f>
        <v>3.0000000000000001E-3</v>
      </c>
      <c r="K195" s="651">
        <f>'燃料参数Fuel EF'!F12</f>
        <v>5.9999999999999995E-4</v>
      </c>
      <c r="L195" s="652">
        <f t="shared" si="31"/>
        <v>50153.736124799994</v>
      </c>
      <c r="M195" s="652">
        <f t="shared" si="32"/>
        <v>2.0728872000000003</v>
      </c>
      <c r="N195" s="652">
        <f t="shared" si="33"/>
        <v>0.41457743999999996</v>
      </c>
      <c r="O195" s="655">
        <f t="shared" si="30"/>
        <v>50329.102381919998</v>
      </c>
      <c r="P195" s="559"/>
      <c r="Q195" s="643"/>
    </row>
    <row r="196" spans="1:17" ht="28.5" hidden="1" outlineLevel="1" x14ac:dyDescent="0.15">
      <c r="A196" s="654" t="s">
        <v>334</v>
      </c>
      <c r="B196" s="523" t="s">
        <v>406</v>
      </c>
      <c r="C196" s="613">
        <v>6.71</v>
      </c>
      <c r="D196" s="613">
        <v>0.99</v>
      </c>
      <c r="E196" s="657">
        <v>1.4</v>
      </c>
      <c r="F196" s="545">
        <f t="shared" si="38"/>
        <v>9.1</v>
      </c>
      <c r="G196" s="658">
        <f>'燃料参数Fuel EF'!B13</f>
        <v>21.1</v>
      </c>
      <c r="H196" s="658">
        <f>'燃料参数Fuel EF'!C13</f>
        <v>98</v>
      </c>
      <c r="I196" s="649">
        <f>'燃料参数Fuel EF'!D13</f>
        <v>41816</v>
      </c>
      <c r="J196" s="650">
        <f>'燃料参数Fuel EF'!E13</f>
        <v>3.0000000000000001E-3</v>
      </c>
      <c r="K196" s="651">
        <f>'燃料参数Fuel EF'!F13</f>
        <v>5.9999999999999995E-4</v>
      </c>
      <c r="L196" s="652">
        <f t="shared" si="31"/>
        <v>288511.97308266675</v>
      </c>
      <c r="M196" s="652">
        <f t="shared" si="32"/>
        <v>11.415768</v>
      </c>
      <c r="N196" s="652">
        <f t="shared" si="33"/>
        <v>2.2831535999999999</v>
      </c>
      <c r="O196" s="655">
        <f t="shared" si="30"/>
        <v>289477.74705546675</v>
      </c>
      <c r="P196" s="559"/>
      <c r="Q196" s="643"/>
    </row>
    <row r="197" spans="1:17" ht="28.5" hidden="1" outlineLevel="1" x14ac:dyDescent="0.15">
      <c r="A197" s="654" t="s">
        <v>335</v>
      </c>
      <c r="B197" s="523" t="s">
        <v>406</v>
      </c>
      <c r="C197" s="613"/>
      <c r="D197" s="613"/>
      <c r="E197" s="613"/>
      <c r="F197" s="545">
        <f t="shared" si="38"/>
        <v>0</v>
      </c>
      <c r="G197" s="658">
        <f>'燃料参数Fuel EF'!B14</f>
        <v>17.2</v>
      </c>
      <c r="H197" s="658">
        <f>'燃料参数Fuel EF'!C14</f>
        <v>99</v>
      </c>
      <c r="I197" s="649">
        <f>'燃料参数Fuel EF'!D14</f>
        <v>50179</v>
      </c>
      <c r="J197" s="650">
        <f>'燃料参数Fuel EF'!E14</f>
        <v>1E-3</v>
      </c>
      <c r="K197" s="651">
        <f>'燃料参数Fuel EF'!F14</f>
        <v>1E-4</v>
      </c>
      <c r="L197" s="652">
        <f t="shared" si="31"/>
        <v>0</v>
      </c>
      <c r="M197" s="652">
        <f t="shared" si="32"/>
        <v>0</v>
      </c>
      <c r="N197" s="652">
        <f t="shared" si="33"/>
        <v>0</v>
      </c>
      <c r="O197" s="655">
        <f t="shared" si="30"/>
        <v>0</v>
      </c>
      <c r="P197" s="559"/>
      <c r="Q197" s="643"/>
    </row>
    <row r="198" spans="1:17" ht="28.5" hidden="1" outlineLevel="1" x14ac:dyDescent="0.15">
      <c r="A198" s="654" t="s">
        <v>336</v>
      </c>
      <c r="B198" s="523" t="s">
        <v>406</v>
      </c>
      <c r="C198" s="657">
        <v>1.4</v>
      </c>
      <c r="D198" s="613"/>
      <c r="E198" s="613">
        <v>5.92</v>
      </c>
      <c r="F198" s="545">
        <f t="shared" si="38"/>
        <v>7.32</v>
      </c>
      <c r="G198" s="658">
        <f>'燃料参数Fuel EF'!B15</f>
        <v>18.2</v>
      </c>
      <c r="H198" s="658">
        <f>'燃料参数Fuel EF'!C15</f>
        <v>99</v>
      </c>
      <c r="I198" s="649">
        <f>'燃料参数Fuel EF'!D15</f>
        <v>45998</v>
      </c>
      <c r="J198" s="650">
        <f>'燃料参数Fuel EF'!E15</f>
        <v>1E-3</v>
      </c>
      <c r="K198" s="651">
        <f>'燃料参数Fuel EF'!F15</f>
        <v>1E-4</v>
      </c>
      <c r="L198" s="652">
        <f t="shared" si="31"/>
        <v>222447.76313759995</v>
      </c>
      <c r="M198" s="652">
        <f t="shared" si="32"/>
        <v>3.3670535999999998</v>
      </c>
      <c r="N198" s="652">
        <f t="shared" si="33"/>
        <v>0.33670536000000001</v>
      </c>
      <c r="O198" s="655">
        <f t="shared" si="30"/>
        <v>222632.27767487997</v>
      </c>
      <c r="P198" s="559"/>
      <c r="Q198" s="643"/>
    </row>
    <row r="199" spans="1:17" ht="28.5" hidden="1" outlineLevel="1" x14ac:dyDescent="0.15">
      <c r="A199" s="654" t="s">
        <v>337</v>
      </c>
      <c r="B199" s="523" t="s">
        <v>323</v>
      </c>
      <c r="C199" s="613"/>
      <c r="D199" s="613">
        <v>2.11</v>
      </c>
      <c r="E199" s="613">
        <v>1.89</v>
      </c>
      <c r="F199" s="545">
        <f t="shared" si="38"/>
        <v>4</v>
      </c>
      <c r="G199" s="648">
        <f>'燃料参数Fuel EF'!B16</f>
        <v>15.32</v>
      </c>
      <c r="H199" s="648">
        <f>'燃料参数Fuel EF'!C16</f>
        <v>99</v>
      </c>
      <c r="I199" s="649">
        <f>'燃料参数Fuel EF'!D16</f>
        <v>389310</v>
      </c>
      <c r="J199" s="650">
        <f>'燃料参数Fuel EF'!E16</f>
        <v>1E-3</v>
      </c>
      <c r="K199" s="651">
        <f>'燃料参数Fuel EF'!F16</f>
        <v>1E-4</v>
      </c>
      <c r="L199" s="652">
        <f t="shared" si="31"/>
        <v>866006.07984000014</v>
      </c>
      <c r="M199" s="652">
        <f t="shared" si="32"/>
        <v>15.5724</v>
      </c>
      <c r="N199" s="652">
        <f t="shared" si="33"/>
        <v>1.5572400000000002</v>
      </c>
      <c r="O199" s="655">
        <f t="shared" si="30"/>
        <v>866859.44736000022</v>
      </c>
      <c r="P199" s="559"/>
      <c r="Q199" s="643"/>
    </row>
    <row r="200" spans="1:17" ht="28.5" hidden="1" outlineLevel="1" x14ac:dyDescent="0.15">
      <c r="A200" s="654" t="s">
        <v>338</v>
      </c>
      <c r="B200" s="523" t="s">
        <v>406</v>
      </c>
      <c r="C200" s="613"/>
      <c r="D200" s="613"/>
      <c r="E200" s="613"/>
      <c r="F200" s="545">
        <f t="shared" si="38"/>
        <v>0</v>
      </c>
      <c r="G200" s="659">
        <f>'燃料参数Fuel EF'!B17</f>
        <v>20</v>
      </c>
      <c r="H200" s="659">
        <f>'燃料参数Fuel EF'!C17</f>
        <v>98</v>
      </c>
      <c r="I200" s="649">
        <f>'燃料参数Fuel EF'!D17</f>
        <v>35168</v>
      </c>
      <c r="J200" s="650">
        <f>'燃料参数Fuel EF'!E17</f>
        <v>3.0000000000000001E-3</v>
      </c>
      <c r="K200" s="651">
        <f>'燃料参数Fuel EF'!F17</f>
        <v>5.9999999999999995E-4</v>
      </c>
      <c r="L200" s="652">
        <f t="shared" si="31"/>
        <v>0</v>
      </c>
      <c r="M200" s="652">
        <f t="shared" si="32"/>
        <v>0</v>
      </c>
      <c r="N200" s="652">
        <f t="shared" si="33"/>
        <v>0</v>
      </c>
      <c r="O200" s="655">
        <f t="shared" si="30"/>
        <v>0</v>
      </c>
      <c r="P200" s="559"/>
      <c r="Q200" s="643"/>
    </row>
    <row r="201" spans="1:17" ht="28.5" hidden="1" outlineLevel="1" x14ac:dyDescent="0.15">
      <c r="A201" s="654" t="s">
        <v>339</v>
      </c>
      <c r="B201" s="523" t="s">
        <v>406</v>
      </c>
      <c r="C201" s="613"/>
      <c r="D201" s="613"/>
      <c r="E201" s="613"/>
      <c r="F201" s="545">
        <f t="shared" si="38"/>
        <v>0</v>
      </c>
      <c r="G201" s="648">
        <f>'燃料参数Fuel EF'!B18</f>
        <v>29.42</v>
      </c>
      <c r="H201" s="648">
        <f>'燃料参数Fuel EF'!C18</f>
        <v>93</v>
      </c>
      <c r="I201" s="649">
        <f>'燃料参数Fuel EF'!D18</f>
        <v>38099</v>
      </c>
      <c r="J201" s="650">
        <f>'燃料参数Fuel EF'!E18</f>
        <v>1E-3</v>
      </c>
      <c r="K201" s="651">
        <f>'燃料参数Fuel EF'!F18</f>
        <v>1.5E-3</v>
      </c>
      <c r="L201" s="652">
        <f t="shared" si="31"/>
        <v>0</v>
      </c>
      <c r="M201" s="652">
        <f t="shared" si="32"/>
        <v>0</v>
      </c>
      <c r="N201" s="652">
        <f t="shared" si="33"/>
        <v>0</v>
      </c>
      <c r="O201" s="655">
        <f t="shared" si="30"/>
        <v>0</v>
      </c>
      <c r="P201" s="559"/>
      <c r="Q201" s="643"/>
    </row>
    <row r="202" spans="1:17" ht="28.5" hidden="1" outlineLevel="1" x14ac:dyDescent="0.15">
      <c r="A202" s="660" t="s">
        <v>247</v>
      </c>
      <c r="B202" s="661" t="s">
        <v>407</v>
      </c>
      <c r="C202" s="662">
        <v>8.9</v>
      </c>
      <c r="D202" s="663">
        <v>25.76</v>
      </c>
      <c r="E202" s="663">
        <v>62.95</v>
      </c>
      <c r="F202" s="541">
        <f t="shared" si="38"/>
        <v>97.610000000000014</v>
      </c>
      <c r="G202" s="664">
        <f>'燃料参数Fuel EF'!B19</f>
        <v>0</v>
      </c>
      <c r="H202" s="665">
        <f>'燃料参数Fuel EF'!C19</f>
        <v>0</v>
      </c>
      <c r="I202" s="666">
        <f>'燃料参数Fuel EF'!D19</f>
        <v>0</v>
      </c>
      <c r="J202" s="667"/>
      <c r="K202" s="667"/>
      <c r="L202" s="652"/>
      <c r="M202" s="652"/>
      <c r="N202" s="652"/>
      <c r="O202" s="668">
        <f t="shared" si="30"/>
        <v>0</v>
      </c>
      <c r="P202" s="559"/>
      <c r="Q202" s="643"/>
    </row>
    <row r="203" spans="1:17" hidden="1" outlineLevel="1" x14ac:dyDescent="0.15">
      <c r="A203" s="669"/>
      <c r="B203" s="563"/>
      <c r="C203" s="563"/>
      <c r="D203" s="563"/>
      <c r="E203" s="563"/>
      <c r="F203" s="563"/>
      <c r="G203" s="563"/>
      <c r="H203" s="563"/>
      <c r="I203" s="563"/>
      <c r="J203" s="563"/>
      <c r="K203" s="632" t="s">
        <v>343</v>
      </c>
      <c r="L203" s="670">
        <f>SUM(L183:L201)</f>
        <v>280113555.52731097</v>
      </c>
      <c r="M203" s="670">
        <f>SUM(M183:M201)</f>
        <v>2918.8029987999998</v>
      </c>
      <c r="N203" s="670">
        <f t="shared" ref="N203" si="43">SUM(N183:N201)</f>
        <v>4250.4528428600024</v>
      </c>
      <c r="O203" s="671">
        <f>L203+M203*25+N203*298</f>
        <v>281453160.54945326</v>
      </c>
      <c r="P203" s="559"/>
      <c r="Q203" s="643"/>
    </row>
    <row r="204" spans="1:17" ht="13.5" hidden="1" customHeight="1" outlineLevel="1" x14ac:dyDescent="0.15">
      <c r="A204" s="968" t="s">
        <v>150</v>
      </c>
      <c r="B204" s="981"/>
      <c r="C204" s="981"/>
      <c r="D204" s="981"/>
      <c r="E204" s="981"/>
      <c r="F204" s="981"/>
      <c r="G204" s="552"/>
      <c r="H204" s="552"/>
      <c r="I204" s="552"/>
      <c r="J204" s="552"/>
      <c r="K204" s="552"/>
      <c r="L204" s="672"/>
      <c r="M204" s="672"/>
      <c r="N204" s="672"/>
      <c r="O204" s="672"/>
      <c r="P204" s="559"/>
      <c r="Q204" s="643"/>
    </row>
    <row r="205" spans="1:17" ht="13.5" hidden="1" customHeight="1" outlineLevel="1" x14ac:dyDescent="0.15">
      <c r="A205" s="982" t="s">
        <v>446</v>
      </c>
      <c r="B205" s="979"/>
      <c r="C205" s="979"/>
      <c r="D205" s="979"/>
      <c r="E205" s="979"/>
      <c r="F205" s="979"/>
      <c r="G205" s="979"/>
      <c r="H205" s="552"/>
      <c r="I205" s="552"/>
      <c r="J205" s="552"/>
      <c r="K205" s="552"/>
      <c r="L205" s="672"/>
      <c r="M205" s="672"/>
      <c r="N205" s="672"/>
      <c r="O205" s="672"/>
      <c r="P205" s="559"/>
      <c r="Q205" s="643"/>
    </row>
    <row r="206" spans="1:17" hidden="1" outlineLevel="1" x14ac:dyDescent="0.15">
      <c r="A206" s="968" t="s">
        <v>447</v>
      </c>
      <c r="B206" s="981"/>
      <c r="C206" s="981"/>
      <c r="D206" s="552"/>
      <c r="E206" s="552"/>
      <c r="F206" s="552"/>
      <c r="G206" s="552"/>
      <c r="H206" s="552"/>
      <c r="I206" s="552"/>
      <c r="J206" s="552"/>
      <c r="K206" s="552"/>
      <c r="L206" s="672"/>
      <c r="M206" s="672"/>
      <c r="N206" s="672"/>
      <c r="O206" s="672"/>
      <c r="P206" s="559"/>
      <c r="Q206" s="643"/>
    </row>
    <row r="207" spans="1:17" ht="13.5" hidden="1" customHeight="1" outlineLevel="1" x14ac:dyDescent="0.15">
      <c r="A207" s="982" t="s">
        <v>448</v>
      </c>
      <c r="B207" s="981"/>
      <c r="C207" s="981"/>
      <c r="D207" s="981"/>
      <c r="E207" s="981"/>
      <c r="F207" s="552"/>
      <c r="G207" s="552"/>
      <c r="H207" s="552"/>
      <c r="I207" s="552"/>
      <c r="J207" s="552"/>
      <c r="K207" s="552"/>
      <c r="L207" s="672"/>
      <c r="M207" s="672"/>
      <c r="N207" s="672"/>
      <c r="O207" s="672"/>
      <c r="P207" s="559"/>
      <c r="Q207" s="643"/>
    </row>
    <row r="208" spans="1:17" hidden="1" outlineLevel="1" x14ac:dyDescent="0.15">
      <c r="A208" s="673"/>
      <c r="B208" s="552"/>
      <c r="C208" s="552"/>
      <c r="D208" s="552"/>
      <c r="E208" s="552"/>
      <c r="F208" s="552"/>
      <c r="G208" s="552"/>
      <c r="H208" s="552"/>
      <c r="I208" s="552"/>
      <c r="J208" s="552"/>
      <c r="K208" s="552"/>
      <c r="L208" s="552"/>
      <c r="M208" s="552"/>
      <c r="N208" s="552"/>
      <c r="O208" s="552"/>
      <c r="P208" s="559"/>
      <c r="Q208" s="643"/>
    </row>
    <row r="209" spans="1:17" ht="33.75" hidden="1" customHeight="1" outlineLevel="1" x14ac:dyDescent="0.15">
      <c r="A209" s="971" t="s">
        <v>151</v>
      </c>
      <c r="B209" s="971"/>
      <c r="C209" s="971"/>
      <c r="D209" s="971"/>
      <c r="E209" s="971"/>
      <c r="F209" s="969"/>
      <c r="G209" s="969"/>
      <c r="H209" s="969"/>
      <c r="I209" s="969"/>
      <c r="J209" s="969"/>
      <c r="K209" s="969"/>
      <c r="L209" s="969"/>
      <c r="M209" s="969"/>
      <c r="N209" s="969"/>
      <c r="O209" s="552"/>
      <c r="P209" s="559"/>
      <c r="Q209" s="643"/>
    </row>
    <row r="210" spans="1:17" ht="71.25" hidden="1" outlineLevel="1" x14ac:dyDescent="0.15">
      <c r="A210" s="966" t="s">
        <v>345</v>
      </c>
      <c r="B210" s="534" t="s">
        <v>356</v>
      </c>
      <c r="C210" s="535" t="s">
        <v>356</v>
      </c>
      <c r="D210" s="535" t="s">
        <v>360</v>
      </c>
      <c r="E210" s="535" t="s">
        <v>351</v>
      </c>
      <c r="F210" s="534" t="s">
        <v>353</v>
      </c>
      <c r="G210" s="535" t="s">
        <v>353</v>
      </c>
      <c r="H210" s="535" t="s">
        <v>350</v>
      </c>
      <c r="I210" s="537" t="s">
        <v>352</v>
      </c>
      <c r="J210" s="534" t="s">
        <v>363</v>
      </c>
      <c r="K210" s="535" t="s">
        <v>354</v>
      </c>
      <c r="L210" s="535" t="s">
        <v>355</v>
      </c>
      <c r="M210" s="537" t="s">
        <v>362</v>
      </c>
      <c r="N210" s="537" t="s">
        <v>357</v>
      </c>
      <c r="O210" s="552"/>
      <c r="P210" s="559"/>
      <c r="Q210" s="643"/>
    </row>
    <row r="211" spans="1:17" ht="28.5" hidden="1" outlineLevel="1" x14ac:dyDescent="0.15">
      <c r="A211" s="967"/>
      <c r="B211" s="539" t="s">
        <v>144</v>
      </c>
      <c r="C211" s="540" t="s">
        <v>349</v>
      </c>
      <c r="D211" s="541" t="s">
        <v>145</v>
      </c>
      <c r="E211" s="540" t="s">
        <v>349</v>
      </c>
      <c r="F211" s="543" t="s">
        <v>146</v>
      </c>
      <c r="G211" s="540" t="s">
        <v>349</v>
      </c>
      <c r="H211" s="541" t="s">
        <v>145</v>
      </c>
      <c r="I211" s="542" t="s">
        <v>349</v>
      </c>
      <c r="J211" s="543" t="s">
        <v>146</v>
      </c>
      <c r="K211" s="541" t="s">
        <v>146</v>
      </c>
      <c r="L211" s="541" t="s">
        <v>145</v>
      </c>
      <c r="M211" s="542" t="s">
        <v>349</v>
      </c>
      <c r="N211" s="542" t="s">
        <v>349</v>
      </c>
      <c r="O211" s="552"/>
      <c r="P211" s="559"/>
      <c r="Q211" s="643"/>
    </row>
    <row r="212" spans="1:17" hidden="1" outlineLevel="1" x14ac:dyDescent="0.15">
      <c r="A212" s="674" t="s">
        <v>346</v>
      </c>
      <c r="B212" s="552">
        <v>1236</v>
      </c>
      <c r="C212" s="549">
        <f>B212*10000</f>
        <v>12360000</v>
      </c>
      <c r="D212" s="552">
        <v>6.99</v>
      </c>
      <c r="E212" s="549">
        <f>(1-D212/100)*C212</f>
        <v>11496036</v>
      </c>
      <c r="F212" s="548">
        <v>57</v>
      </c>
      <c r="G212" s="552">
        <f>F212*10000</f>
        <v>570000</v>
      </c>
      <c r="H212" s="552">
        <v>1.49</v>
      </c>
      <c r="I212" s="549">
        <f>(1-H212/100)*G212</f>
        <v>561507</v>
      </c>
      <c r="J212" s="548"/>
      <c r="K212" s="608">
        <v>47</v>
      </c>
      <c r="L212" s="552">
        <v>4.22</v>
      </c>
      <c r="M212" s="557">
        <f>K212*(1-L212/100)*10000+J212*10000</f>
        <v>450165.99999999994</v>
      </c>
      <c r="N212" s="557">
        <f>M212+I212+E212</f>
        <v>12507709</v>
      </c>
      <c r="O212" s="552"/>
      <c r="P212" s="559"/>
      <c r="Q212" s="643"/>
    </row>
    <row r="213" spans="1:17" hidden="1" outlineLevel="1" x14ac:dyDescent="0.15">
      <c r="A213" s="675" t="s">
        <v>347</v>
      </c>
      <c r="B213" s="552">
        <v>522</v>
      </c>
      <c r="C213" s="549">
        <f t="shared" ref="C213:C214" si="44">B213*10000</f>
        <v>5220000</v>
      </c>
      <c r="D213" s="552">
        <v>7.82</v>
      </c>
      <c r="E213" s="549">
        <f t="shared" ref="E213:E214" si="45">(1-D213/100)*C213</f>
        <v>4811796</v>
      </c>
      <c r="F213" s="548">
        <v>103</v>
      </c>
      <c r="G213" s="552">
        <f>F213*10000</f>
        <v>1030000</v>
      </c>
      <c r="H213" s="552">
        <v>0.46</v>
      </c>
      <c r="I213" s="549">
        <f>(1-H213/100)*G213</f>
        <v>1025262</v>
      </c>
      <c r="J213" s="548"/>
      <c r="K213" s="608">
        <v>33.200000000000003</v>
      </c>
      <c r="L213" s="552">
        <v>4.22</v>
      </c>
      <c r="M213" s="557">
        <f t="shared" ref="M213:M214" si="46">K213*(1-L213/100)*10000+J213*10000</f>
        <v>317989.60000000003</v>
      </c>
      <c r="N213" s="557">
        <f>M213+I213+E213</f>
        <v>6155047.5999999996</v>
      </c>
      <c r="O213" s="552"/>
      <c r="P213" s="559"/>
      <c r="Q213" s="643"/>
    </row>
    <row r="214" spans="1:17" hidden="1" outlineLevel="1" x14ac:dyDescent="0.15">
      <c r="A214" s="675" t="s">
        <v>348</v>
      </c>
      <c r="B214" s="552">
        <v>736</v>
      </c>
      <c r="C214" s="549">
        <f t="shared" si="44"/>
        <v>7360000</v>
      </c>
      <c r="D214" s="552">
        <v>7.13</v>
      </c>
      <c r="E214" s="549">
        <f t="shared" si="45"/>
        <v>6835232</v>
      </c>
      <c r="F214" s="548">
        <v>22</v>
      </c>
      <c r="G214" s="552">
        <f>F214*10000</f>
        <v>220000</v>
      </c>
      <c r="H214" s="552">
        <v>1.05</v>
      </c>
      <c r="I214" s="549">
        <f>(1-H214/100)*G214</f>
        <v>217690</v>
      </c>
      <c r="J214" s="548"/>
      <c r="K214" s="608">
        <v>33.1</v>
      </c>
      <c r="L214" s="552">
        <v>4.22</v>
      </c>
      <c r="M214" s="557">
        <f t="shared" si="46"/>
        <v>317031.8</v>
      </c>
      <c r="N214" s="557">
        <f>M214+I214+E214</f>
        <v>7369953.7999999998</v>
      </c>
      <c r="O214" s="552"/>
      <c r="P214" s="559"/>
      <c r="Q214" s="643"/>
    </row>
    <row r="215" spans="1:17" hidden="1" outlineLevel="1" x14ac:dyDescent="0.15">
      <c r="A215" s="676" t="s">
        <v>343</v>
      </c>
      <c r="B215" s="563"/>
      <c r="C215" s="563"/>
      <c r="D215" s="563"/>
      <c r="E215" s="677">
        <f>SUM(E212:E214)</f>
        <v>23143064</v>
      </c>
      <c r="F215" s="566"/>
      <c r="G215" s="563"/>
      <c r="H215" s="563"/>
      <c r="I215" s="569">
        <f>SUM(I212:I214)</f>
        <v>1804459</v>
      </c>
      <c r="J215" s="568"/>
      <c r="K215" s="567"/>
      <c r="L215" s="563"/>
      <c r="M215" s="569">
        <f>SUM(M212:M214)</f>
        <v>1085187.3999999999</v>
      </c>
      <c r="N215" s="570">
        <f>SUM(N212:N214)</f>
        <v>26032710.400000002</v>
      </c>
      <c r="O215" s="552"/>
      <c r="P215" s="559"/>
      <c r="Q215" s="643"/>
    </row>
    <row r="216" spans="1:17" hidden="1" outlineLevel="1" x14ac:dyDescent="0.15">
      <c r="A216" s="633" t="s">
        <v>435</v>
      </c>
      <c r="B216" s="552"/>
      <c r="C216" s="552"/>
      <c r="D216" s="552"/>
      <c r="E216" s="552"/>
      <c r="F216" s="552"/>
      <c r="G216" s="552"/>
      <c r="H216" s="552"/>
      <c r="I216" s="577"/>
      <c r="J216" s="577"/>
      <c r="K216" s="552"/>
      <c r="L216" s="552"/>
      <c r="M216" s="552"/>
      <c r="N216" s="552"/>
      <c r="O216" s="552"/>
      <c r="P216" s="559"/>
      <c r="Q216" s="643"/>
    </row>
    <row r="217" spans="1:17" ht="27.75" hidden="1" customHeight="1" outlineLevel="1" x14ac:dyDescent="0.15">
      <c r="A217" s="968"/>
      <c r="B217" s="969"/>
      <c r="C217" s="969"/>
      <c r="D217" s="969"/>
      <c r="E217" s="969"/>
      <c r="F217" s="552"/>
      <c r="G217" s="552"/>
      <c r="H217" s="552"/>
      <c r="I217" s="552"/>
      <c r="J217" s="552"/>
      <c r="K217" s="678"/>
      <c r="L217" s="552"/>
      <c r="M217" s="552"/>
      <c r="N217" s="679"/>
      <c r="O217" s="552"/>
      <c r="P217" s="559"/>
      <c r="Q217" s="643"/>
    </row>
    <row r="218" spans="1:17" hidden="1" outlineLevel="1" x14ac:dyDescent="0.15">
      <c r="A218" s="673"/>
      <c r="B218" s="552"/>
      <c r="C218" s="552"/>
      <c r="D218" s="552"/>
      <c r="E218" s="552"/>
      <c r="F218" s="552"/>
      <c r="G218" s="552"/>
      <c r="H218" s="552"/>
      <c r="I218" s="552"/>
      <c r="J218" s="552"/>
      <c r="K218" s="552"/>
      <c r="L218" s="552"/>
      <c r="M218" s="552"/>
      <c r="N218" s="552"/>
      <c r="O218" s="552"/>
      <c r="P218" s="559"/>
      <c r="Q218" s="643"/>
    </row>
    <row r="219" spans="1:17" ht="41.25" hidden="1" customHeight="1" outlineLevel="1" x14ac:dyDescent="0.15">
      <c r="A219" s="970" t="s">
        <v>152</v>
      </c>
      <c r="B219" s="971"/>
      <c r="C219" s="971"/>
      <c r="D219" s="971"/>
      <c r="E219" s="971"/>
      <c r="F219" s="971"/>
      <c r="G219" s="971"/>
      <c r="H219" s="971"/>
      <c r="I219" s="971"/>
      <c r="J219" s="971"/>
      <c r="K219" s="971"/>
      <c r="L219" s="971"/>
      <c r="M219" s="552"/>
      <c r="N219" s="552"/>
      <c r="O219" s="552"/>
      <c r="P219" s="559"/>
      <c r="Q219" s="643"/>
    </row>
    <row r="220" spans="1:17" ht="37.5" hidden="1" outlineLevel="1" x14ac:dyDescent="0.15">
      <c r="A220" s="553"/>
      <c r="B220" s="680" t="s">
        <v>349</v>
      </c>
      <c r="C220" s="554"/>
      <c r="D220" s="498" t="s">
        <v>491</v>
      </c>
      <c r="E220" s="498" t="s">
        <v>492</v>
      </c>
      <c r="F220" s="498" t="s">
        <v>493</v>
      </c>
      <c r="G220" s="498" t="s">
        <v>494</v>
      </c>
      <c r="H220" s="555"/>
      <c r="I220" s="498" t="s">
        <v>495</v>
      </c>
      <c r="J220" s="498" t="s">
        <v>496</v>
      </c>
      <c r="K220" s="498" t="s">
        <v>497</v>
      </c>
      <c r="L220" s="500" t="s">
        <v>498</v>
      </c>
      <c r="M220" s="552"/>
      <c r="N220" s="552"/>
      <c r="O220" s="552"/>
      <c r="P220" s="559"/>
      <c r="Q220" s="643"/>
    </row>
    <row r="221" spans="1:17" ht="93.75" hidden="1" customHeight="1" outlineLevel="1" x14ac:dyDescent="0.15">
      <c r="A221" s="576" t="s">
        <v>364</v>
      </c>
      <c r="B221" s="577">
        <f>N215</f>
        <v>26032710.400000002</v>
      </c>
      <c r="C221" s="578" t="s">
        <v>365</v>
      </c>
      <c r="D221" s="672">
        <f>L203</f>
        <v>280113555.52731097</v>
      </c>
      <c r="E221" s="672">
        <f>M203</f>
        <v>2918.8029987999998</v>
      </c>
      <c r="F221" s="672">
        <f>N203</f>
        <v>4250.4528428600024</v>
      </c>
      <c r="G221" s="672">
        <f>O203</f>
        <v>281453160.54945326</v>
      </c>
      <c r="H221" s="578" t="s">
        <v>471</v>
      </c>
      <c r="I221" s="580">
        <f>D221/B221</f>
        <v>10.760061139362229</v>
      </c>
      <c r="J221" s="580">
        <f>E221/B221</f>
        <v>1.121205957409644E-4</v>
      </c>
      <c r="K221" s="580">
        <f>F221/B221</f>
        <v>1.6327354230698937E-4</v>
      </c>
      <c r="L221" s="581">
        <f>G221/B221</f>
        <v>10.811519669863236</v>
      </c>
      <c r="M221" s="552"/>
      <c r="N221" s="552"/>
      <c r="O221" s="552"/>
      <c r="P221" s="559"/>
      <c r="Q221" s="643"/>
    </row>
    <row r="222" spans="1:17" ht="142.5" hidden="1" outlineLevel="1" x14ac:dyDescent="0.15">
      <c r="A222" s="576" t="s">
        <v>453</v>
      </c>
      <c r="B222" s="552">
        <v>0</v>
      </c>
      <c r="C222" s="552"/>
      <c r="D222" s="552"/>
      <c r="E222" s="552"/>
      <c r="F222" s="582"/>
      <c r="G222" s="583"/>
      <c r="H222" s="578" t="s">
        <v>452</v>
      </c>
      <c r="I222" s="580">
        <f>I221</f>
        <v>10.760061139362229</v>
      </c>
      <c r="J222" s="580">
        <f>J221</f>
        <v>1.121205957409644E-4</v>
      </c>
      <c r="K222" s="580">
        <f>K221</f>
        <v>1.6327354230698937E-4</v>
      </c>
      <c r="L222" s="581">
        <f>G221/B221</f>
        <v>10.811519669863236</v>
      </c>
      <c r="M222" s="552"/>
      <c r="N222" s="552"/>
      <c r="O222" s="552"/>
      <c r="P222" s="559"/>
      <c r="Q222" s="643"/>
    </row>
    <row r="223" spans="1:17" hidden="1" outlineLevel="1" x14ac:dyDescent="0.15">
      <c r="A223" s="609"/>
      <c r="B223" s="587"/>
      <c r="C223" s="585"/>
      <c r="D223" s="586"/>
      <c r="E223" s="587"/>
      <c r="F223" s="588"/>
      <c r="G223" s="589"/>
      <c r="H223" s="972"/>
      <c r="I223" s="972"/>
      <c r="J223" s="972"/>
      <c r="K223" s="972"/>
      <c r="L223" s="590"/>
      <c r="M223" s="552"/>
      <c r="N223" s="552"/>
      <c r="O223" s="552"/>
      <c r="P223" s="559"/>
      <c r="Q223" s="643"/>
    </row>
    <row r="224" spans="1:17" ht="15" hidden="1" outlineLevel="1" thickBot="1" x14ac:dyDescent="0.2">
      <c r="A224" s="681"/>
      <c r="B224" s="682"/>
      <c r="C224" s="682"/>
      <c r="D224" s="682"/>
      <c r="E224" s="682"/>
      <c r="F224" s="682"/>
      <c r="G224" s="682"/>
      <c r="H224" s="682"/>
      <c r="I224" s="682"/>
      <c r="J224" s="682"/>
      <c r="K224" s="682"/>
      <c r="L224" s="682"/>
      <c r="M224" s="682"/>
      <c r="N224" s="682"/>
      <c r="O224" s="682"/>
      <c r="P224" s="682"/>
      <c r="Q224" s="683"/>
    </row>
    <row r="225" spans="1:17" collapsed="1" x14ac:dyDescent="0.15"/>
    <row r="226" spans="1:17" ht="18.75" x14ac:dyDescent="0.15">
      <c r="A226" s="496" t="s">
        <v>79</v>
      </c>
    </row>
    <row r="227" spans="1:17" ht="42.75" hidden="1" customHeight="1" outlineLevel="1" thickTop="1" x14ac:dyDescent="0.15">
      <c r="A227" s="974" t="s">
        <v>118</v>
      </c>
      <c r="B227" s="975"/>
      <c r="C227" s="975"/>
      <c r="D227" s="975"/>
      <c r="E227" s="975"/>
      <c r="F227" s="975"/>
      <c r="G227" s="975"/>
      <c r="H227" s="975"/>
      <c r="I227" s="975"/>
      <c r="J227" s="975"/>
      <c r="K227" s="975"/>
      <c r="L227" s="975"/>
      <c r="M227" s="975"/>
      <c r="N227" s="975"/>
      <c r="O227" s="975"/>
      <c r="P227" s="684"/>
      <c r="Q227" s="685"/>
    </row>
    <row r="228" spans="1:17" ht="70.5" hidden="1" outlineLevel="1" x14ac:dyDescent="0.15">
      <c r="A228" s="498" t="s">
        <v>398</v>
      </c>
      <c r="B228" s="498" t="s">
        <v>399</v>
      </c>
      <c r="C228" s="498" t="s">
        <v>400</v>
      </c>
      <c r="D228" s="498" t="s">
        <v>401</v>
      </c>
      <c r="E228" s="498" t="s">
        <v>402</v>
      </c>
      <c r="F228" s="498" t="s">
        <v>255</v>
      </c>
      <c r="G228" s="498" t="s">
        <v>156</v>
      </c>
      <c r="H228" s="498" t="s">
        <v>218</v>
      </c>
      <c r="I228" s="499" t="s">
        <v>217</v>
      </c>
      <c r="J228" s="498" t="s">
        <v>482</v>
      </c>
      <c r="K228" s="498" t="s">
        <v>483</v>
      </c>
      <c r="L228" s="498" t="s">
        <v>484</v>
      </c>
      <c r="M228" s="498" t="s">
        <v>485</v>
      </c>
      <c r="N228" s="498" t="s">
        <v>486</v>
      </c>
      <c r="O228" s="500" t="s">
        <v>487</v>
      </c>
      <c r="P228" s="559"/>
      <c r="Q228" s="686"/>
    </row>
    <row r="229" spans="1:17" ht="59.25" hidden="1" outlineLevel="1" x14ac:dyDescent="0.15">
      <c r="A229" s="501"/>
      <c r="B229" s="501"/>
      <c r="C229" s="501"/>
      <c r="D229" s="501"/>
      <c r="E229" s="501"/>
      <c r="F229" s="501"/>
      <c r="G229" s="502" t="s">
        <v>92</v>
      </c>
      <c r="H229" s="501" t="s">
        <v>404</v>
      </c>
      <c r="I229" s="502" t="s">
        <v>488</v>
      </c>
      <c r="J229" s="502" t="s">
        <v>489</v>
      </c>
      <c r="K229" s="502" t="s">
        <v>490</v>
      </c>
      <c r="L229" s="502" t="s">
        <v>405</v>
      </c>
      <c r="M229" s="502" t="s">
        <v>405</v>
      </c>
      <c r="N229" s="502" t="s">
        <v>405</v>
      </c>
      <c r="O229" s="503" t="s">
        <v>405</v>
      </c>
      <c r="P229" s="559"/>
      <c r="Q229" s="686"/>
    </row>
    <row r="230" spans="1:17" hidden="1" outlineLevel="1" x14ac:dyDescent="0.15">
      <c r="A230" s="687"/>
      <c r="B230" s="591"/>
      <c r="C230" s="591" t="s">
        <v>380</v>
      </c>
      <c r="D230" s="591" t="s">
        <v>381</v>
      </c>
      <c r="E230" s="591" t="s">
        <v>382</v>
      </c>
      <c r="F230" s="591" t="s">
        <v>383</v>
      </c>
      <c r="G230" s="591" t="s">
        <v>384</v>
      </c>
      <c r="H230" s="591" t="s">
        <v>385</v>
      </c>
      <c r="I230" s="592" t="s">
        <v>386</v>
      </c>
      <c r="J230" s="593" t="s">
        <v>378</v>
      </c>
      <c r="K230" s="593" t="s">
        <v>379</v>
      </c>
      <c r="L230" s="593" t="s">
        <v>223</v>
      </c>
      <c r="M230" s="645" t="s">
        <v>344</v>
      </c>
      <c r="N230" s="645" t="s">
        <v>387</v>
      </c>
      <c r="O230" s="646" t="s">
        <v>342</v>
      </c>
      <c r="P230" s="559"/>
      <c r="Q230" s="686"/>
    </row>
    <row r="231" spans="1:17" ht="28.5" hidden="1" outlineLevel="1" x14ac:dyDescent="0.15">
      <c r="A231" s="688" t="s">
        <v>324</v>
      </c>
      <c r="B231" s="523" t="s">
        <v>406</v>
      </c>
      <c r="C231" s="689">
        <v>6644.87</v>
      </c>
      <c r="D231" s="689">
        <v>3702.69</v>
      </c>
      <c r="E231" s="689">
        <v>4384.47</v>
      </c>
      <c r="F231" s="545">
        <f>SUM(C231:E231)</f>
        <v>14732.029999999999</v>
      </c>
      <c r="G231" s="648">
        <f>'燃料参数Fuel EF'!B3</f>
        <v>26.37</v>
      </c>
      <c r="H231" s="513">
        <f>'燃料参数Fuel EF'!C3</f>
        <v>98</v>
      </c>
      <c r="I231" s="690">
        <f>'燃料参数Fuel EF'!D3</f>
        <v>20908</v>
      </c>
      <c r="J231" s="648">
        <f>'燃料参数Fuel EF'!E3</f>
        <v>1E-3</v>
      </c>
      <c r="K231" s="648">
        <f>'燃料参数Fuel EF'!F3</f>
        <v>1.5E-3</v>
      </c>
      <c r="L231" s="652">
        <f>F231*I231*G231*H231*44/12/100/100</f>
        <v>291865472.94146085</v>
      </c>
      <c r="M231" s="652">
        <f>F231*I231*J231/100</f>
        <v>3080.1728323999996</v>
      </c>
      <c r="N231" s="652">
        <f>F231*I231*K231/100</f>
        <v>4620.2592485999994</v>
      </c>
      <c r="O231" s="653">
        <f t="shared" ref="O231:O258" si="47">L231+M231*25+N231*298</f>
        <v>293319314.51835364</v>
      </c>
      <c r="P231" s="559"/>
      <c r="Q231" s="686"/>
    </row>
    <row r="232" spans="1:17" ht="28.5" hidden="1" outlineLevel="1" x14ac:dyDescent="0.15">
      <c r="A232" s="656" t="s">
        <v>325</v>
      </c>
      <c r="B232" s="523" t="s">
        <v>406</v>
      </c>
      <c r="C232" s="689"/>
      <c r="D232" s="689">
        <v>16.09</v>
      </c>
      <c r="E232" s="689"/>
      <c r="F232" s="545">
        <f>SUM(C232:E232)</f>
        <v>16.09</v>
      </c>
      <c r="G232" s="648">
        <f>'燃料参数Fuel EF'!B4</f>
        <v>25.41</v>
      </c>
      <c r="H232" s="513">
        <f>'燃料参数Fuel EF'!C4</f>
        <v>98</v>
      </c>
      <c r="I232" s="690">
        <f>'燃料参数Fuel EF'!D4</f>
        <v>26344</v>
      </c>
      <c r="J232" s="648">
        <f>'燃料参数Fuel EF'!E4</f>
        <v>1E-3</v>
      </c>
      <c r="K232" s="648">
        <f>'燃料参数Fuel EF'!F4</f>
        <v>1.5E-3</v>
      </c>
      <c r="L232" s="652">
        <f t="shared" ref="L232:L256" si="48">F232*I232*G232*H232*44/12/100/100</f>
        <v>387025.81422735995</v>
      </c>
      <c r="M232" s="652">
        <f t="shared" ref="M232:M256" si="49">F232*I232*J232/100</f>
        <v>4.2387496000000002</v>
      </c>
      <c r="N232" s="652">
        <f t="shared" ref="N232:N256" si="50">F232*I232*K232/100</f>
        <v>6.3581244000000003</v>
      </c>
      <c r="O232" s="655">
        <f t="shared" si="47"/>
        <v>389026.50403855991</v>
      </c>
      <c r="P232" s="559"/>
      <c r="Q232" s="686"/>
    </row>
    <row r="233" spans="1:17" ht="28.5" hidden="1" outlineLevel="1" x14ac:dyDescent="0.15">
      <c r="A233" s="656" t="s">
        <v>326</v>
      </c>
      <c r="B233" s="523" t="s">
        <v>406</v>
      </c>
      <c r="C233" s="689">
        <v>660.41</v>
      </c>
      <c r="D233" s="689"/>
      <c r="E233" s="689">
        <v>72.349999999999994</v>
      </c>
      <c r="F233" s="545">
        <f>SUM(C233:E233)</f>
        <v>732.76</v>
      </c>
      <c r="G233" s="648">
        <f>'燃料参数Fuel EF'!B5</f>
        <v>25.41</v>
      </c>
      <c r="H233" s="513">
        <f>'燃料参数Fuel EF'!C5</f>
        <v>98</v>
      </c>
      <c r="I233" s="690">
        <f>'燃料参数Fuel EF'!D5</f>
        <v>10454</v>
      </c>
      <c r="J233" s="648">
        <f>'燃料参数Fuel EF'!E5</f>
        <v>1E-3</v>
      </c>
      <c r="K233" s="648">
        <f>'燃料参数Fuel EF'!F5</f>
        <v>1.5E-3</v>
      </c>
      <c r="L233" s="652">
        <f t="shared" si="48"/>
        <v>6994334.8635406401</v>
      </c>
      <c r="M233" s="652">
        <f t="shared" si="49"/>
        <v>76.602730399999999</v>
      </c>
      <c r="N233" s="652">
        <f t="shared" si="50"/>
        <v>114.90409560000001</v>
      </c>
      <c r="O233" s="655">
        <f t="shared" si="47"/>
        <v>7030491.3522894401</v>
      </c>
      <c r="P233" s="559"/>
      <c r="Q233" s="686"/>
    </row>
    <row r="234" spans="1:17" ht="28.5" hidden="1" outlineLevel="1" x14ac:dyDescent="0.15">
      <c r="A234" s="656" t="s">
        <v>327</v>
      </c>
      <c r="B234" s="523" t="s">
        <v>406</v>
      </c>
      <c r="C234" s="689"/>
      <c r="D234" s="689"/>
      <c r="E234" s="689">
        <v>1.1399999999999999</v>
      </c>
      <c r="F234" s="545">
        <f>SUM(C234:E234)</f>
        <v>1.1399999999999999</v>
      </c>
      <c r="G234" s="648">
        <f>'燃料参数Fuel EF'!B6</f>
        <v>33.56</v>
      </c>
      <c r="H234" s="513">
        <f>'燃料参数Fuel EF'!C6</f>
        <v>98</v>
      </c>
      <c r="I234" s="690">
        <f>'燃料参数Fuel EF'!D6</f>
        <v>17584</v>
      </c>
      <c r="J234" s="648">
        <f>'燃料参数Fuel EF'!E6</f>
        <v>1E-3</v>
      </c>
      <c r="K234" s="648">
        <f>'燃料参数Fuel EF'!F6</f>
        <v>1.5E-3</v>
      </c>
      <c r="L234" s="652">
        <f t="shared" si="48"/>
        <v>24173.636354560003</v>
      </c>
      <c r="M234" s="652">
        <f t="shared" si="49"/>
        <v>0.20045759999999999</v>
      </c>
      <c r="N234" s="652">
        <f t="shared" si="50"/>
        <v>0.30068639999999996</v>
      </c>
      <c r="O234" s="655">
        <f t="shared" si="47"/>
        <v>24268.252341760002</v>
      </c>
      <c r="P234" s="559"/>
      <c r="Q234" s="686"/>
    </row>
    <row r="235" spans="1:17" ht="51" hidden="1" customHeight="1" outlineLevel="1" x14ac:dyDescent="0.15">
      <c r="A235" s="656" t="s">
        <v>203</v>
      </c>
      <c r="B235" s="523" t="s">
        <v>406</v>
      </c>
      <c r="C235" s="691">
        <v>110</v>
      </c>
      <c r="D235" s="689"/>
      <c r="E235" s="689">
        <v>254.75</v>
      </c>
      <c r="F235" s="545">
        <f>SUM(C235:E235)</f>
        <v>364.75</v>
      </c>
      <c r="G235" s="648">
        <f>'燃料参数Fuel EF'!B20</f>
        <v>25.8</v>
      </c>
      <c r="H235" s="648">
        <f>'燃料参数Fuel EF'!C20</f>
        <v>98</v>
      </c>
      <c r="I235" s="690">
        <f>'燃料参数Fuel EF'!D20</f>
        <v>8363</v>
      </c>
      <c r="J235" s="648">
        <f>'燃料参数Fuel EF'!E20</f>
        <v>1E-3</v>
      </c>
      <c r="K235" s="648">
        <f>'燃料参数Fuel EF'!F20</f>
        <v>1.5E-3</v>
      </c>
      <c r="L235" s="652">
        <f t="shared" ref="L235" si="51">F235*I235*G235*H235*44/12/100/100</f>
        <v>2827968.7720900006</v>
      </c>
      <c r="M235" s="652">
        <f t="shared" ref="M235" si="52">F235*I235*J235/100</f>
        <v>30.504042500000001</v>
      </c>
      <c r="N235" s="652">
        <f t="shared" ref="N235" si="53">F235*I235*K235/100</f>
        <v>45.756063750000003</v>
      </c>
      <c r="O235" s="655">
        <f t="shared" ref="O235" si="54">L235+M235*25+N235*298</f>
        <v>2842366.6801500004</v>
      </c>
      <c r="P235" s="559"/>
      <c r="Q235" s="686"/>
    </row>
    <row r="236" spans="1:17" ht="28.5" hidden="1" outlineLevel="1" x14ac:dyDescent="0.15">
      <c r="A236" s="656" t="s">
        <v>328</v>
      </c>
      <c r="B236" s="523" t="s">
        <v>406</v>
      </c>
      <c r="C236" s="689">
        <v>3.67</v>
      </c>
      <c r="D236" s="689"/>
      <c r="E236" s="689"/>
      <c r="F236" s="545">
        <f t="shared" ref="F236:F258" si="55">SUM(C236:E236)</f>
        <v>3.67</v>
      </c>
      <c r="G236" s="648">
        <f>'燃料参数Fuel EF'!B7</f>
        <v>29.42</v>
      </c>
      <c r="H236" s="513">
        <f>'燃料参数Fuel EF'!C7</f>
        <v>93</v>
      </c>
      <c r="I236" s="690">
        <f>'燃料参数Fuel EF'!D7</f>
        <v>28435</v>
      </c>
      <c r="J236" s="648">
        <f>'燃料参数Fuel EF'!E7</f>
        <v>1E-3</v>
      </c>
      <c r="K236" s="648">
        <f>'燃料参数Fuel EF'!F7</f>
        <v>1.5E-3</v>
      </c>
      <c r="L236" s="652">
        <f t="shared" si="48"/>
        <v>104692.6864819</v>
      </c>
      <c r="M236" s="652">
        <f t="shared" si="49"/>
        <v>1.0435645</v>
      </c>
      <c r="N236" s="652">
        <f t="shared" si="50"/>
        <v>1.56534675</v>
      </c>
      <c r="O236" s="655">
        <f t="shared" si="47"/>
        <v>105185.24892590001</v>
      </c>
      <c r="P236" s="559"/>
      <c r="Q236" s="686"/>
    </row>
    <row r="237" spans="1:17" ht="28.5" hidden="1" outlineLevel="1" x14ac:dyDescent="0.15">
      <c r="A237" s="656" t="s">
        <v>329</v>
      </c>
      <c r="B237" s="523" t="s">
        <v>323</v>
      </c>
      <c r="C237" s="689">
        <v>5.43</v>
      </c>
      <c r="D237" s="689">
        <v>1.21</v>
      </c>
      <c r="E237" s="689"/>
      <c r="F237" s="545">
        <f t="shared" si="55"/>
        <v>6.64</v>
      </c>
      <c r="G237" s="648">
        <f>'燃料参数Fuel EF'!B8</f>
        <v>13.58</v>
      </c>
      <c r="H237" s="513">
        <f>'燃料参数Fuel EF'!C8</f>
        <v>99</v>
      </c>
      <c r="I237" s="690">
        <f>'燃料参数Fuel EF'!D8</f>
        <v>173535</v>
      </c>
      <c r="J237" s="648">
        <f>'燃料参数Fuel EF'!E8</f>
        <v>1E-3</v>
      </c>
      <c r="K237" s="648">
        <f>'燃料参数Fuel EF'!F8</f>
        <v>1E-4</v>
      </c>
      <c r="L237" s="652">
        <f t="shared" si="48"/>
        <v>568017.28866960004</v>
      </c>
      <c r="M237" s="652">
        <f t="shared" si="49"/>
        <v>11.522723999999998</v>
      </c>
      <c r="N237" s="652">
        <f t="shared" si="50"/>
        <v>1.1522724</v>
      </c>
      <c r="O237" s="655">
        <f t="shared" si="47"/>
        <v>568648.7339448001</v>
      </c>
      <c r="P237" s="559"/>
      <c r="Q237" s="686"/>
    </row>
    <row r="238" spans="1:17" ht="74.25" hidden="1" customHeight="1" outlineLevel="1" x14ac:dyDescent="0.15">
      <c r="A238" s="656" t="s">
        <v>204</v>
      </c>
      <c r="B238" s="523" t="s">
        <v>323</v>
      </c>
      <c r="C238" s="689">
        <v>88.81</v>
      </c>
      <c r="D238" s="689">
        <v>8.48</v>
      </c>
      <c r="E238" s="689"/>
      <c r="F238" s="545">
        <f t="shared" si="55"/>
        <v>97.29</v>
      </c>
      <c r="G238" s="648">
        <f>'燃料参数Fuel EF'!B21</f>
        <v>70.8</v>
      </c>
      <c r="H238" s="648">
        <f>'燃料参数Fuel EF'!C21</f>
        <v>99</v>
      </c>
      <c r="I238" s="690">
        <f>'燃料参数Fuel EF'!D21</f>
        <v>37630</v>
      </c>
      <c r="J238" s="648">
        <f>'燃料参数Fuel EF'!E21</f>
        <v>1E-3</v>
      </c>
      <c r="K238" s="648">
        <f>'燃料参数Fuel EF'!F21</f>
        <v>1E-4</v>
      </c>
      <c r="L238" s="652">
        <f t="shared" ref="L238:L239" si="56">F238*I238*G238*H238*44/12/100/100</f>
        <v>9408974.7799079996</v>
      </c>
      <c r="M238" s="652">
        <f t="shared" ref="M238:M239" si="57">F238*I238*J238/100</f>
        <v>36.610227000000002</v>
      </c>
      <c r="N238" s="652">
        <f t="shared" ref="N238:N239" si="58">F238*I238*K238/100</f>
        <v>3.6610227000000002</v>
      </c>
      <c r="O238" s="655">
        <f t="shared" ref="O238:O239" si="59">L238+M238*25+N238*298</f>
        <v>9410981.0203475989</v>
      </c>
      <c r="P238" s="559"/>
      <c r="Q238" s="686"/>
    </row>
    <row r="239" spans="1:17" ht="74.25" hidden="1" customHeight="1" outlineLevel="1" x14ac:dyDescent="0.15">
      <c r="A239" s="656" t="s">
        <v>205</v>
      </c>
      <c r="B239" s="523" t="s">
        <v>323</v>
      </c>
      <c r="C239" s="689">
        <v>3.86</v>
      </c>
      <c r="D239" s="689">
        <v>0.96</v>
      </c>
      <c r="E239" s="689">
        <v>0.56000000000000005</v>
      </c>
      <c r="F239" s="545">
        <f t="shared" si="55"/>
        <v>5.3800000000000008</v>
      </c>
      <c r="G239" s="648">
        <f>'燃料参数Fuel EF'!B22</f>
        <v>46.9</v>
      </c>
      <c r="H239" s="648">
        <f>'燃料参数Fuel EF'!C22</f>
        <v>99</v>
      </c>
      <c r="I239" s="690">
        <f>'燃料参数Fuel EF'!D22</f>
        <v>79450</v>
      </c>
      <c r="J239" s="648">
        <f>'燃料参数Fuel EF'!E22</f>
        <v>1E-3</v>
      </c>
      <c r="K239" s="648">
        <f>'燃料参数Fuel EF'!F22</f>
        <v>1E-4</v>
      </c>
      <c r="L239" s="652">
        <f t="shared" si="56"/>
        <v>727705.47927000001</v>
      </c>
      <c r="M239" s="652">
        <f t="shared" si="57"/>
        <v>4.2744100000000005</v>
      </c>
      <c r="N239" s="652">
        <f t="shared" si="58"/>
        <v>0.42744100000000013</v>
      </c>
      <c r="O239" s="655">
        <f t="shared" si="59"/>
        <v>727939.71693800006</v>
      </c>
      <c r="P239" s="559"/>
      <c r="Q239" s="686"/>
    </row>
    <row r="240" spans="1:17" ht="28.5" hidden="1" outlineLevel="1" x14ac:dyDescent="0.15">
      <c r="A240" s="656" t="s">
        <v>330</v>
      </c>
      <c r="B240" s="523" t="s">
        <v>323</v>
      </c>
      <c r="C240" s="689"/>
      <c r="D240" s="689"/>
      <c r="E240" s="689"/>
      <c r="F240" s="545">
        <f t="shared" si="55"/>
        <v>0</v>
      </c>
      <c r="G240" s="658">
        <f>'燃料参数Fuel EF'!B9</f>
        <v>12.2</v>
      </c>
      <c r="H240" s="513">
        <f>'燃料参数Fuel EF'!C9</f>
        <v>99</v>
      </c>
      <c r="I240" s="690">
        <f>'燃料参数Fuel EF'!D9</f>
        <v>202218</v>
      </c>
      <c r="J240" s="648">
        <f>'燃料参数Fuel EF'!E9</f>
        <v>1E-3</v>
      </c>
      <c r="K240" s="648">
        <f>'燃料参数Fuel EF'!F9</f>
        <v>1E-4</v>
      </c>
      <c r="L240" s="652">
        <f t="shared" si="48"/>
        <v>0</v>
      </c>
      <c r="M240" s="652">
        <f t="shared" si="49"/>
        <v>0</v>
      </c>
      <c r="N240" s="652">
        <f t="shared" si="50"/>
        <v>0</v>
      </c>
      <c r="O240" s="655">
        <f t="shared" si="47"/>
        <v>0</v>
      </c>
      <c r="P240" s="559"/>
      <c r="Q240" s="686"/>
    </row>
    <row r="241" spans="1:17" ht="40.5" hidden="1" customHeight="1" outlineLevel="1" x14ac:dyDescent="0.15">
      <c r="A241" s="654" t="s">
        <v>339</v>
      </c>
      <c r="B241" s="523" t="s">
        <v>406</v>
      </c>
      <c r="C241" s="689"/>
      <c r="D241" s="689"/>
      <c r="E241" s="689"/>
      <c r="F241" s="545">
        <f t="shared" si="55"/>
        <v>0</v>
      </c>
      <c r="G241" s="648">
        <f>'燃料参数Fuel EF'!B18</f>
        <v>29.42</v>
      </c>
      <c r="H241" s="648">
        <f>'燃料参数Fuel EF'!C18</f>
        <v>93</v>
      </c>
      <c r="I241" s="690">
        <f>'燃料参数Fuel EF'!D18</f>
        <v>38099</v>
      </c>
      <c r="J241" s="648">
        <f>'燃料参数Fuel EF'!E18</f>
        <v>1E-3</v>
      </c>
      <c r="K241" s="648">
        <f>'燃料参数Fuel EF'!F18</f>
        <v>1.5E-3</v>
      </c>
      <c r="L241" s="652"/>
      <c r="M241" s="652"/>
      <c r="N241" s="652"/>
      <c r="O241" s="655"/>
      <c r="P241" s="559"/>
      <c r="Q241" s="686"/>
    </row>
    <row r="242" spans="1:17" ht="28.5" hidden="1" outlineLevel="1" x14ac:dyDescent="0.15">
      <c r="A242" s="656" t="s">
        <v>331</v>
      </c>
      <c r="B242" s="523" t="s">
        <v>406</v>
      </c>
      <c r="C242" s="689">
        <v>1.21</v>
      </c>
      <c r="D242" s="689"/>
      <c r="E242" s="689"/>
      <c r="F242" s="545">
        <f t="shared" si="55"/>
        <v>1.21</v>
      </c>
      <c r="G242" s="648">
        <f>'燃料参数Fuel EF'!B10</f>
        <v>20.079999999999998</v>
      </c>
      <c r="H242" s="513">
        <f>'燃料参数Fuel EF'!C10</f>
        <v>98</v>
      </c>
      <c r="I242" s="690">
        <f>'燃料参数Fuel EF'!D10</f>
        <v>41816</v>
      </c>
      <c r="J242" s="648">
        <f>'燃料参数Fuel EF'!E10</f>
        <v>3.0000000000000001E-3</v>
      </c>
      <c r="K242" s="648">
        <f>'燃料参数Fuel EF'!F10</f>
        <v>5.9999999999999995E-4</v>
      </c>
      <c r="L242" s="652">
        <f t="shared" si="48"/>
        <v>36508.086597546666</v>
      </c>
      <c r="M242" s="652">
        <f t="shared" si="49"/>
        <v>1.5179208</v>
      </c>
      <c r="N242" s="652">
        <f t="shared" si="50"/>
        <v>0.30358415999999999</v>
      </c>
      <c r="O242" s="655">
        <f t="shared" si="47"/>
        <v>36636.502697226671</v>
      </c>
      <c r="P242" s="559"/>
      <c r="Q242" s="686"/>
    </row>
    <row r="243" spans="1:17" ht="28.5" hidden="1" outlineLevel="1" x14ac:dyDescent="0.15">
      <c r="A243" s="656" t="s">
        <v>332</v>
      </c>
      <c r="B243" s="523" t="s">
        <v>406</v>
      </c>
      <c r="C243" s="689"/>
      <c r="D243" s="689"/>
      <c r="E243" s="689"/>
      <c r="F243" s="545">
        <f t="shared" si="55"/>
        <v>0</v>
      </c>
      <c r="G243" s="658">
        <f>'燃料参数Fuel EF'!B11</f>
        <v>18.899999999999999</v>
      </c>
      <c r="H243" s="513">
        <f>'燃料参数Fuel EF'!C11</f>
        <v>98</v>
      </c>
      <c r="I243" s="690">
        <f>'燃料参数Fuel EF'!D11</f>
        <v>43070</v>
      </c>
      <c r="J243" s="648">
        <f>'燃料参数Fuel EF'!E11</f>
        <v>3.0000000000000001E-3</v>
      </c>
      <c r="K243" s="648">
        <f>'燃料参数Fuel EF'!F11</f>
        <v>5.9999999999999995E-4</v>
      </c>
      <c r="L243" s="652">
        <f t="shared" si="48"/>
        <v>0</v>
      </c>
      <c r="M243" s="652">
        <f t="shared" si="49"/>
        <v>0</v>
      </c>
      <c r="N243" s="652">
        <f t="shared" si="50"/>
        <v>0</v>
      </c>
      <c r="O243" s="655">
        <f t="shared" si="47"/>
        <v>0</v>
      </c>
      <c r="P243" s="559"/>
      <c r="Q243" s="686"/>
    </row>
    <row r="244" spans="1:17" ht="37.5" hidden="1" customHeight="1" outlineLevel="1" x14ac:dyDescent="0.15">
      <c r="A244" s="656" t="s">
        <v>206</v>
      </c>
      <c r="B244" s="523" t="s">
        <v>406</v>
      </c>
      <c r="C244" s="689"/>
      <c r="D244" s="689"/>
      <c r="E244" s="689"/>
      <c r="F244" s="545">
        <f t="shared" si="55"/>
        <v>0</v>
      </c>
      <c r="G244" s="648"/>
      <c r="H244" s="513"/>
      <c r="I244" s="690"/>
      <c r="J244" s="648"/>
      <c r="K244" s="648"/>
      <c r="L244" s="652"/>
      <c r="M244" s="652"/>
      <c r="N244" s="652"/>
      <c r="O244" s="655"/>
      <c r="P244" s="559"/>
      <c r="Q244" s="686"/>
    </row>
    <row r="245" spans="1:17" ht="28.5" hidden="1" outlineLevel="1" x14ac:dyDescent="0.15">
      <c r="A245" s="656" t="s">
        <v>333</v>
      </c>
      <c r="B245" s="523" t="s">
        <v>406</v>
      </c>
      <c r="C245" s="691">
        <v>0.6</v>
      </c>
      <c r="D245" s="689">
        <v>0.54</v>
      </c>
      <c r="E245" s="689">
        <v>0.36</v>
      </c>
      <c r="F245" s="545">
        <f t="shared" si="55"/>
        <v>1.5</v>
      </c>
      <c r="G245" s="658">
        <f>'燃料参数Fuel EF'!B12</f>
        <v>20.2</v>
      </c>
      <c r="H245" s="513">
        <f>'燃料参数Fuel EF'!C12</f>
        <v>98</v>
      </c>
      <c r="I245" s="690">
        <f>'燃料参数Fuel EF'!D12</f>
        <v>42652</v>
      </c>
      <c r="J245" s="648">
        <f>'燃料参数Fuel EF'!E12</f>
        <v>3.0000000000000001E-3</v>
      </c>
      <c r="K245" s="648">
        <f>'燃料参数Fuel EF'!F12</f>
        <v>5.9999999999999995E-4</v>
      </c>
      <c r="L245" s="652">
        <f t="shared" si="48"/>
        <v>46438.644559999993</v>
      </c>
      <c r="M245" s="652">
        <f t="shared" si="49"/>
        <v>1.91934</v>
      </c>
      <c r="N245" s="652">
        <f t="shared" si="50"/>
        <v>0.38386799999999993</v>
      </c>
      <c r="O245" s="655">
        <f t="shared" si="47"/>
        <v>46601.020723999995</v>
      </c>
      <c r="P245" s="559"/>
      <c r="Q245" s="686"/>
    </row>
    <row r="246" spans="1:17" ht="28.5" hidden="1" outlineLevel="1" x14ac:dyDescent="0.15">
      <c r="A246" s="656" t="s">
        <v>334</v>
      </c>
      <c r="B246" s="523" t="s">
        <v>406</v>
      </c>
      <c r="C246" s="689">
        <v>7.45</v>
      </c>
      <c r="D246" s="689">
        <v>0.98</v>
      </c>
      <c r="E246" s="689">
        <v>0.82</v>
      </c>
      <c r="F246" s="545">
        <f t="shared" si="55"/>
        <v>9.25</v>
      </c>
      <c r="G246" s="658">
        <f>'燃料参数Fuel EF'!B13</f>
        <v>21.1</v>
      </c>
      <c r="H246" s="513">
        <f>'燃料参数Fuel EF'!C13</f>
        <v>98</v>
      </c>
      <c r="I246" s="690">
        <f>'燃料参数Fuel EF'!D13</f>
        <v>41816</v>
      </c>
      <c r="J246" s="648">
        <f>'燃料参数Fuel EF'!E13</f>
        <v>3.0000000000000001E-3</v>
      </c>
      <c r="K246" s="648">
        <f>'燃料参数Fuel EF'!F13</f>
        <v>5.9999999999999995E-4</v>
      </c>
      <c r="L246" s="652">
        <f t="shared" si="48"/>
        <v>293267.66494666674</v>
      </c>
      <c r="M246" s="652">
        <f t="shared" si="49"/>
        <v>11.60394</v>
      </c>
      <c r="N246" s="652">
        <f t="shared" si="50"/>
        <v>2.3207879999999999</v>
      </c>
      <c r="O246" s="655">
        <f t="shared" si="47"/>
        <v>294249.35827066679</v>
      </c>
      <c r="P246" s="559"/>
      <c r="Q246" s="686"/>
    </row>
    <row r="247" spans="1:17" ht="54" hidden="1" customHeight="1" outlineLevel="1" x14ac:dyDescent="0.15">
      <c r="A247" s="656" t="s">
        <v>207</v>
      </c>
      <c r="B247" s="523" t="s">
        <v>406</v>
      </c>
      <c r="C247" s="689"/>
      <c r="D247" s="689"/>
      <c r="E247" s="689"/>
      <c r="F247" s="545">
        <f t="shared" si="55"/>
        <v>0</v>
      </c>
      <c r="G247" s="648"/>
      <c r="H247" s="513"/>
      <c r="I247" s="690"/>
      <c r="J247" s="648"/>
      <c r="K247" s="648"/>
      <c r="L247" s="652"/>
      <c r="M247" s="652"/>
      <c r="N247" s="652"/>
      <c r="O247" s="655"/>
      <c r="P247" s="559"/>
      <c r="Q247" s="686"/>
    </row>
    <row r="248" spans="1:17" ht="54" hidden="1" customHeight="1" outlineLevel="1" x14ac:dyDescent="0.15">
      <c r="A248" s="656" t="s">
        <v>208</v>
      </c>
      <c r="B248" s="523" t="s">
        <v>406</v>
      </c>
      <c r="C248" s="689"/>
      <c r="D248" s="689"/>
      <c r="E248" s="689"/>
      <c r="F248" s="545">
        <f t="shared" si="55"/>
        <v>0</v>
      </c>
      <c r="G248" s="648"/>
      <c r="H248" s="513"/>
      <c r="I248" s="690"/>
      <c r="J248" s="648"/>
      <c r="K248" s="648"/>
      <c r="L248" s="652"/>
      <c r="M248" s="652"/>
      <c r="N248" s="652"/>
      <c r="O248" s="655"/>
      <c r="P248" s="559"/>
      <c r="Q248" s="686"/>
    </row>
    <row r="249" spans="1:17" ht="54" hidden="1" customHeight="1" outlineLevel="1" x14ac:dyDescent="0.15">
      <c r="A249" s="656" t="s">
        <v>209</v>
      </c>
      <c r="B249" s="523" t="s">
        <v>406</v>
      </c>
      <c r="C249" s="689"/>
      <c r="D249" s="689"/>
      <c r="E249" s="689"/>
      <c r="F249" s="545">
        <f t="shared" si="55"/>
        <v>0</v>
      </c>
      <c r="G249" s="648"/>
      <c r="H249" s="513"/>
      <c r="I249" s="690"/>
      <c r="J249" s="648"/>
      <c r="K249" s="648"/>
      <c r="L249" s="652"/>
      <c r="M249" s="652"/>
      <c r="N249" s="652"/>
      <c r="O249" s="655"/>
      <c r="P249" s="559"/>
      <c r="Q249" s="686"/>
    </row>
    <row r="250" spans="1:17" ht="54" hidden="1" customHeight="1" outlineLevel="1" x14ac:dyDescent="0.15">
      <c r="A250" s="656" t="s">
        <v>210</v>
      </c>
      <c r="B250" s="523" t="s">
        <v>406</v>
      </c>
      <c r="C250" s="689"/>
      <c r="D250" s="689"/>
      <c r="E250" s="689"/>
      <c r="F250" s="545">
        <f t="shared" si="55"/>
        <v>0</v>
      </c>
      <c r="G250" s="648"/>
      <c r="H250" s="513"/>
      <c r="I250" s="690"/>
      <c r="J250" s="648"/>
      <c r="K250" s="648"/>
      <c r="L250" s="652"/>
      <c r="M250" s="652"/>
      <c r="N250" s="652"/>
      <c r="O250" s="655"/>
      <c r="P250" s="559"/>
      <c r="Q250" s="686"/>
    </row>
    <row r="251" spans="1:17" ht="54" hidden="1" customHeight="1" outlineLevel="1" x14ac:dyDescent="0.15">
      <c r="A251" s="656" t="s">
        <v>211</v>
      </c>
      <c r="B251" s="523" t="s">
        <v>406</v>
      </c>
      <c r="C251" s="689"/>
      <c r="D251" s="689"/>
      <c r="E251" s="689"/>
      <c r="F251" s="545">
        <f t="shared" si="55"/>
        <v>0</v>
      </c>
      <c r="G251" s="648"/>
      <c r="H251" s="513"/>
      <c r="I251" s="690"/>
      <c r="J251" s="648"/>
      <c r="K251" s="648"/>
      <c r="L251" s="652"/>
      <c r="M251" s="652"/>
      <c r="N251" s="652"/>
      <c r="O251" s="655"/>
      <c r="P251" s="559"/>
      <c r="Q251" s="686"/>
    </row>
    <row r="252" spans="1:17" ht="54" hidden="1" customHeight="1" outlineLevel="1" x14ac:dyDescent="0.15">
      <c r="A252" s="656" t="s">
        <v>212</v>
      </c>
      <c r="B252" s="523" t="s">
        <v>406</v>
      </c>
      <c r="C252" s="689"/>
      <c r="D252" s="689"/>
      <c r="E252" s="689"/>
      <c r="F252" s="545">
        <f t="shared" si="55"/>
        <v>0</v>
      </c>
      <c r="G252" s="648"/>
      <c r="H252" s="513"/>
      <c r="I252" s="690"/>
      <c r="J252" s="648"/>
      <c r="K252" s="648"/>
      <c r="L252" s="652"/>
      <c r="M252" s="652"/>
      <c r="N252" s="652"/>
      <c r="O252" s="655"/>
      <c r="P252" s="559"/>
      <c r="Q252" s="686"/>
    </row>
    <row r="253" spans="1:17" ht="28.5" hidden="1" outlineLevel="1" x14ac:dyDescent="0.15">
      <c r="A253" s="656" t="s">
        <v>335</v>
      </c>
      <c r="B253" s="523" t="s">
        <v>406</v>
      </c>
      <c r="C253" s="689"/>
      <c r="D253" s="689"/>
      <c r="E253" s="689"/>
      <c r="F253" s="545">
        <f t="shared" si="55"/>
        <v>0</v>
      </c>
      <c r="G253" s="658">
        <f>'燃料参数Fuel EF'!B14</f>
        <v>17.2</v>
      </c>
      <c r="H253" s="513">
        <f>'燃料参数Fuel EF'!C14</f>
        <v>99</v>
      </c>
      <c r="I253" s="690">
        <f>'燃料参数Fuel EF'!D14</f>
        <v>50179</v>
      </c>
      <c r="J253" s="648">
        <f>'燃料参数Fuel EF'!E14</f>
        <v>1E-3</v>
      </c>
      <c r="K253" s="648">
        <f>'燃料参数Fuel EF'!F14</f>
        <v>1E-4</v>
      </c>
      <c r="L253" s="652">
        <f t="shared" si="48"/>
        <v>0</v>
      </c>
      <c r="M253" s="652">
        <f t="shared" si="49"/>
        <v>0</v>
      </c>
      <c r="N253" s="652">
        <f t="shared" si="50"/>
        <v>0</v>
      </c>
      <c r="O253" s="655">
        <f t="shared" si="47"/>
        <v>0</v>
      </c>
      <c r="P253" s="559"/>
      <c r="Q253" s="686"/>
    </row>
    <row r="254" spans="1:17" ht="28.5" hidden="1" outlineLevel="1" x14ac:dyDescent="0.15">
      <c r="A254" s="656" t="s">
        <v>336</v>
      </c>
      <c r="B254" s="523" t="s">
        <v>406</v>
      </c>
      <c r="C254" s="689">
        <v>1.44</v>
      </c>
      <c r="D254" s="689"/>
      <c r="E254" s="689">
        <v>9.57</v>
      </c>
      <c r="F254" s="545">
        <f t="shared" si="55"/>
        <v>11.01</v>
      </c>
      <c r="G254" s="658">
        <f>'燃料参数Fuel EF'!B15</f>
        <v>18.2</v>
      </c>
      <c r="H254" s="513">
        <f>'燃料参数Fuel EF'!C15</f>
        <v>99</v>
      </c>
      <c r="I254" s="690">
        <f>'燃料参数Fuel EF'!D15</f>
        <v>45998</v>
      </c>
      <c r="J254" s="648">
        <f>'燃料参数Fuel EF'!E15</f>
        <v>1E-3</v>
      </c>
      <c r="K254" s="648">
        <f>'燃料参数Fuel EF'!F15</f>
        <v>1E-4</v>
      </c>
      <c r="L254" s="652">
        <f t="shared" si="48"/>
        <v>334583.31586679997</v>
      </c>
      <c r="M254" s="652">
        <f t="shared" si="49"/>
        <v>5.0643798000000002</v>
      </c>
      <c r="N254" s="652">
        <f t="shared" si="50"/>
        <v>0.50643798000000007</v>
      </c>
      <c r="O254" s="655">
        <f t="shared" si="47"/>
        <v>334860.84387983993</v>
      </c>
      <c r="P254" s="559"/>
      <c r="Q254" s="686"/>
    </row>
    <row r="255" spans="1:17" ht="59.25" hidden="1" customHeight="1" outlineLevel="1" x14ac:dyDescent="0.15">
      <c r="A255" s="656" t="s">
        <v>338</v>
      </c>
      <c r="B255" s="523" t="s">
        <v>406</v>
      </c>
      <c r="C255" s="689"/>
      <c r="D255" s="689"/>
      <c r="E255" s="689"/>
      <c r="F255" s="545">
        <f>SUM(C255:E255)</f>
        <v>0</v>
      </c>
      <c r="G255" s="659">
        <f>'燃料参数Fuel EF'!B17</f>
        <v>20</v>
      </c>
      <c r="H255" s="513">
        <f>'燃料参数Fuel EF'!C17</f>
        <v>98</v>
      </c>
      <c r="I255" s="690">
        <f>'燃料参数Fuel EF'!D17</f>
        <v>35168</v>
      </c>
      <c r="J255" s="648">
        <f>'燃料参数Fuel EF'!E17</f>
        <v>3.0000000000000001E-3</v>
      </c>
      <c r="K255" s="648">
        <f>'燃料参数Fuel EF'!F17</f>
        <v>5.9999999999999995E-4</v>
      </c>
      <c r="L255" s="652">
        <f>F255*I255*G255*H255*44/12/100/100</f>
        <v>0</v>
      </c>
      <c r="M255" s="652">
        <f>F255*I255*J255/100</f>
        <v>0</v>
      </c>
      <c r="N255" s="652">
        <f>F255*I255*K255/100</f>
        <v>0</v>
      </c>
      <c r="O255" s="655">
        <f>L255+M255*25+N255*298</f>
        <v>0</v>
      </c>
      <c r="P255" s="559"/>
      <c r="Q255" s="686"/>
    </row>
    <row r="256" spans="1:17" ht="56.25" hidden="1" customHeight="1" outlineLevel="1" x14ac:dyDescent="0.15">
      <c r="A256" s="656" t="s">
        <v>337</v>
      </c>
      <c r="B256" s="523" t="s">
        <v>323</v>
      </c>
      <c r="C256" s="689"/>
      <c r="D256" s="689">
        <v>1.99</v>
      </c>
      <c r="E256" s="689">
        <v>1.36</v>
      </c>
      <c r="F256" s="545">
        <f t="shared" si="55"/>
        <v>3.35</v>
      </c>
      <c r="G256" s="648">
        <f>'燃料参数Fuel EF'!B16</f>
        <v>15.32</v>
      </c>
      <c r="H256" s="513">
        <f>'燃料参数Fuel EF'!C16</f>
        <v>99</v>
      </c>
      <c r="I256" s="690">
        <f>'燃料参数Fuel EF'!D16</f>
        <v>389310</v>
      </c>
      <c r="J256" s="648">
        <f>'燃料参数Fuel EF'!E16</f>
        <v>1E-3</v>
      </c>
      <c r="K256" s="648">
        <f>'燃料参数Fuel EF'!F16</f>
        <v>1E-4</v>
      </c>
      <c r="L256" s="652">
        <f t="shared" si="48"/>
        <v>725280.09186599997</v>
      </c>
      <c r="M256" s="652">
        <f t="shared" si="49"/>
        <v>13.041885000000001</v>
      </c>
      <c r="N256" s="652">
        <f t="shared" si="50"/>
        <v>1.3041885000000002</v>
      </c>
      <c r="O256" s="655">
        <f t="shared" si="47"/>
        <v>725994.78716399998</v>
      </c>
      <c r="P256" s="559"/>
      <c r="Q256" s="686"/>
    </row>
    <row r="257" spans="1:18" ht="56.25" hidden="1" customHeight="1" outlineLevel="1" x14ac:dyDescent="0.15">
      <c r="A257" s="656" t="s">
        <v>213</v>
      </c>
      <c r="B257" s="523" t="s">
        <v>406</v>
      </c>
      <c r="C257" s="689"/>
      <c r="D257" s="689"/>
      <c r="E257" s="689"/>
      <c r="F257" s="545">
        <f t="shared" si="55"/>
        <v>0</v>
      </c>
      <c r="G257" s="658">
        <f>'燃料参数Fuel EF'!B24</f>
        <v>15.32</v>
      </c>
      <c r="H257" s="658">
        <f>'燃料参数Fuel EF'!C24</f>
        <v>99</v>
      </c>
      <c r="I257" s="690">
        <f>'燃料参数Fuel EF'!D24</f>
        <v>51434</v>
      </c>
      <c r="J257" s="650">
        <f>'燃料参数Fuel EF'!E24</f>
        <v>1E-3</v>
      </c>
      <c r="K257" s="651">
        <f>'燃料参数Fuel EF'!F24</f>
        <v>1E-4</v>
      </c>
      <c r="L257" s="652"/>
      <c r="M257" s="652"/>
      <c r="N257" s="652"/>
      <c r="O257" s="655"/>
      <c r="P257" s="559"/>
      <c r="Q257" s="686"/>
    </row>
    <row r="258" spans="1:18" ht="28.5" hidden="1" outlineLevel="1" x14ac:dyDescent="0.15">
      <c r="A258" s="656" t="s">
        <v>247</v>
      </c>
      <c r="B258" s="523" t="s">
        <v>407</v>
      </c>
      <c r="C258" s="689">
        <v>5.18</v>
      </c>
      <c r="D258" s="689">
        <v>31.21</v>
      </c>
      <c r="E258" s="689">
        <v>86.12</v>
      </c>
      <c r="F258" s="545">
        <f t="shared" si="55"/>
        <v>122.51</v>
      </c>
      <c r="G258" s="648">
        <f>'燃料参数Fuel EF'!B19</f>
        <v>0</v>
      </c>
      <c r="H258" s="513">
        <f>'燃料参数Fuel EF'!C19</f>
        <v>0</v>
      </c>
      <c r="I258" s="690">
        <f>'燃料参数Fuel EF'!D19</f>
        <v>0</v>
      </c>
      <c r="J258" s="550"/>
      <c r="K258" s="550"/>
      <c r="L258" s="652"/>
      <c r="M258" s="652"/>
      <c r="N258" s="652"/>
      <c r="O258" s="655">
        <f t="shared" si="47"/>
        <v>0</v>
      </c>
      <c r="P258" s="559"/>
      <c r="Q258" s="686"/>
    </row>
    <row r="259" spans="1:18" hidden="1" outlineLevel="1" x14ac:dyDescent="0.15">
      <c r="A259" s="692"/>
      <c r="B259" s="563"/>
      <c r="C259" s="563"/>
      <c r="D259" s="563"/>
      <c r="E259" s="563"/>
      <c r="F259" s="563"/>
      <c r="G259" s="563"/>
      <c r="H259" s="563"/>
      <c r="I259" s="563"/>
      <c r="J259" s="563"/>
      <c r="K259" s="632" t="s">
        <v>343</v>
      </c>
      <c r="L259" s="670">
        <f>SUM(L231:L257)</f>
        <v>314344444.06583995</v>
      </c>
      <c r="M259" s="670">
        <f>SUM(M231:M257)</f>
        <v>3278.3172035999996</v>
      </c>
      <c r="N259" s="670">
        <f>SUM(N231:N257)</f>
        <v>4799.2031682399984</v>
      </c>
      <c r="O259" s="671">
        <f>L259+M259*25+N259*298</f>
        <v>315856564.54006547</v>
      </c>
      <c r="P259" s="559"/>
      <c r="Q259" s="686"/>
    </row>
    <row r="260" spans="1:18" ht="17.25" hidden="1" customHeight="1" outlineLevel="1" x14ac:dyDescent="0.15">
      <c r="A260" s="976" t="s">
        <v>153</v>
      </c>
      <c r="B260" s="977"/>
      <c r="C260" s="977"/>
      <c r="D260" s="977"/>
      <c r="E260" s="977"/>
      <c r="F260" s="977"/>
      <c r="G260" s="552"/>
      <c r="H260" s="552"/>
      <c r="I260" s="552"/>
      <c r="J260" s="552"/>
      <c r="K260" s="552"/>
      <c r="L260" s="672"/>
      <c r="M260" s="672"/>
      <c r="N260" s="672"/>
      <c r="O260" s="672"/>
      <c r="P260" s="559"/>
      <c r="Q260" s="686"/>
    </row>
    <row r="261" spans="1:18" ht="20.25" hidden="1" customHeight="1" outlineLevel="1" x14ac:dyDescent="0.15">
      <c r="A261" s="978" t="s">
        <v>449</v>
      </c>
      <c r="B261" s="979"/>
      <c r="C261" s="979"/>
      <c r="D261" s="979"/>
      <c r="E261" s="979"/>
      <c r="F261" s="979"/>
      <c r="G261" s="979"/>
      <c r="H261" s="552"/>
      <c r="I261" s="552"/>
      <c r="J261" s="552"/>
      <c r="K261" s="552"/>
      <c r="L261" s="672"/>
      <c r="M261" s="672"/>
      <c r="N261" s="672"/>
      <c r="O261" s="672"/>
      <c r="P261" s="559"/>
      <c r="Q261" s="686"/>
      <c r="R261" s="530"/>
    </row>
    <row r="262" spans="1:18" ht="17.25" hidden="1" customHeight="1" outlineLevel="1" x14ac:dyDescent="0.15">
      <c r="A262" s="976" t="s">
        <v>445</v>
      </c>
      <c r="B262" s="977"/>
      <c r="C262" s="977"/>
      <c r="D262" s="552"/>
      <c r="E262" s="552"/>
      <c r="F262" s="552"/>
      <c r="G262" s="552"/>
      <c r="H262" s="552"/>
      <c r="I262" s="552"/>
      <c r="J262" s="552"/>
      <c r="K262" s="552"/>
      <c r="L262" s="672"/>
      <c r="M262" s="672"/>
      <c r="N262" s="672"/>
      <c r="O262" s="672"/>
      <c r="P262" s="559"/>
      <c r="Q262" s="686"/>
    </row>
    <row r="263" spans="1:18" ht="17.25" hidden="1" customHeight="1" outlineLevel="1" x14ac:dyDescent="0.15">
      <c r="A263" s="978" t="s">
        <v>450</v>
      </c>
      <c r="B263" s="977"/>
      <c r="C263" s="977"/>
      <c r="D263" s="977"/>
      <c r="E263" s="977"/>
      <c r="F263" s="552"/>
      <c r="G263" s="552"/>
      <c r="H263" s="552"/>
      <c r="I263" s="552"/>
      <c r="J263" s="552"/>
      <c r="K263" s="552"/>
      <c r="L263" s="672"/>
      <c r="M263" s="672"/>
      <c r="N263" s="672"/>
      <c r="O263" s="672"/>
      <c r="P263" s="559"/>
      <c r="Q263" s="686"/>
      <c r="R263" s="693"/>
    </row>
    <row r="264" spans="1:18" hidden="1" outlineLevel="1" x14ac:dyDescent="0.15">
      <c r="A264" s="694"/>
      <c r="B264" s="552"/>
      <c r="C264" s="552"/>
      <c r="D264" s="552"/>
      <c r="E264" s="552"/>
      <c r="F264" s="552"/>
      <c r="G264" s="552"/>
      <c r="H264" s="552"/>
      <c r="I264" s="552"/>
      <c r="J264" s="552"/>
      <c r="K264" s="552"/>
      <c r="L264" s="552"/>
      <c r="M264" s="552"/>
      <c r="N264" s="552"/>
      <c r="O264" s="552"/>
      <c r="P264" s="559"/>
      <c r="Q264" s="686"/>
    </row>
    <row r="265" spans="1:18" ht="40.5" hidden="1" customHeight="1" outlineLevel="1" x14ac:dyDescent="0.15">
      <c r="A265" s="980" t="s">
        <v>154</v>
      </c>
      <c r="B265" s="971"/>
      <c r="C265" s="971"/>
      <c r="D265" s="971"/>
      <c r="E265" s="971"/>
      <c r="F265" s="969"/>
      <c r="G265" s="969"/>
      <c r="H265" s="969"/>
      <c r="I265" s="969"/>
      <c r="J265" s="969"/>
      <c r="K265" s="969"/>
      <c r="L265" s="969"/>
      <c r="M265" s="969"/>
      <c r="N265" s="969"/>
      <c r="O265" s="552"/>
      <c r="P265" s="559"/>
      <c r="Q265" s="686"/>
    </row>
    <row r="266" spans="1:18" ht="71.25" hidden="1" outlineLevel="1" x14ac:dyDescent="0.15">
      <c r="A266" s="966" t="s">
        <v>345</v>
      </c>
      <c r="B266" s="534" t="s">
        <v>356</v>
      </c>
      <c r="C266" s="535" t="s">
        <v>356</v>
      </c>
      <c r="D266" s="535" t="s">
        <v>360</v>
      </c>
      <c r="E266" s="537" t="s">
        <v>351</v>
      </c>
      <c r="F266" s="534" t="s">
        <v>353</v>
      </c>
      <c r="G266" s="535" t="s">
        <v>353</v>
      </c>
      <c r="H266" s="535" t="s">
        <v>350</v>
      </c>
      <c r="I266" s="537" t="s">
        <v>352</v>
      </c>
      <c r="J266" s="534" t="s">
        <v>363</v>
      </c>
      <c r="K266" s="535" t="s">
        <v>354</v>
      </c>
      <c r="L266" s="535" t="s">
        <v>355</v>
      </c>
      <c r="M266" s="537" t="s">
        <v>362</v>
      </c>
      <c r="N266" s="537" t="s">
        <v>357</v>
      </c>
      <c r="O266" s="548"/>
      <c r="P266" s="559"/>
      <c r="Q266" s="695"/>
    </row>
    <row r="267" spans="1:18" ht="28.5" hidden="1" outlineLevel="1" x14ac:dyDescent="0.15">
      <c r="A267" s="967"/>
      <c r="B267" s="539" t="s">
        <v>144</v>
      </c>
      <c r="C267" s="540" t="s">
        <v>349</v>
      </c>
      <c r="D267" s="541" t="s">
        <v>145</v>
      </c>
      <c r="E267" s="542" t="s">
        <v>349</v>
      </c>
      <c r="F267" s="543" t="s">
        <v>146</v>
      </c>
      <c r="G267" s="696" t="s">
        <v>349</v>
      </c>
      <c r="H267" s="541" t="s">
        <v>145</v>
      </c>
      <c r="I267" s="542" t="s">
        <v>349</v>
      </c>
      <c r="J267" s="543" t="s">
        <v>146</v>
      </c>
      <c r="K267" s="541" t="s">
        <v>146</v>
      </c>
      <c r="L267" s="541" t="s">
        <v>145</v>
      </c>
      <c r="M267" s="542" t="s">
        <v>349</v>
      </c>
      <c r="N267" s="542" t="s">
        <v>349</v>
      </c>
      <c r="O267" s="548"/>
      <c r="P267" s="559"/>
      <c r="Q267" s="695"/>
    </row>
    <row r="268" spans="1:18" hidden="1" outlineLevel="1" x14ac:dyDescent="0.15">
      <c r="A268" s="674" t="s">
        <v>346</v>
      </c>
      <c r="B268" s="697">
        <v>1316</v>
      </c>
      <c r="C268" s="698">
        <f>B268*10000</f>
        <v>13160000</v>
      </c>
      <c r="D268" s="699">
        <v>6.99</v>
      </c>
      <c r="E268" s="700">
        <f>(1-D268/100)*C268</f>
        <v>12240116</v>
      </c>
      <c r="F268" s="697">
        <v>41</v>
      </c>
      <c r="G268" s="698">
        <f>F268*10000</f>
        <v>410000</v>
      </c>
      <c r="H268" s="699">
        <v>1.89</v>
      </c>
      <c r="I268" s="701">
        <f>(1-H268/100)*G268</f>
        <v>402251</v>
      </c>
      <c r="J268" s="697">
        <v>0</v>
      </c>
      <c r="K268" s="702">
        <v>66</v>
      </c>
      <c r="L268" s="699">
        <v>4.22</v>
      </c>
      <c r="M268" s="556">
        <f>K268*(1-L268/100)*10000+J268*10000</f>
        <v>632148</v>
      </c>
      <c r="N268" s="556">
        <f>M268+I268+E268</f>
        <v>13274515</v>
      </c>
      <c r="O268" s="548"/>
      <c r="P268" s="559"/>
      <c r="Q268" s="695"/>
    </row>
    <row r="269" spans="1:18" hidden="1" outlineLevel="1" x14ac:dyDescent="0.15">
      <c r="A269" s="675" t="s">
        <v>347</v>
      </c>
      <c r="B269" s="703">
        <v>592</v>
      </c>
      <c r="C269" s="704">
        <f t="shared" ref="C269:C270" si="60">B269*10000</f>
        <v>5920000</v>
      </c>
      <c r="D269" s="705">
        <v>7.64</v>
      </c>
      <c r="E269" s="701">
        <f t="shared" ref="E269:E270" si="61">(1-D269/100)*C269</f>
        <v>5467712</v>
      </c>
      <c r="F269" s="703">
        <v>74</v>
      </c>
      <c r="G269" s="704">
        <f>F269*10000</f>
        <v>740000</v>
      </c>
      <c r="H269" s="705">
        <v>0.62</v>
      </c>
      <c r="I269" s="701">
        <f>(1-H269/100)*G269</f>
        <v>735412</v>
      </c>
      <c r="J269" s="703">
        <v>0</v>
      </c>
      <c r="K269" s="706">
        <v>40</v>
      </c>
      <c r="L269" s="705">
        <v>4.22</v>
      </c>
      <c r="M269" s="557">
        <f t="shared" ref="M269:M270" si="62">K269*(1-L269/100)*10000+J269*10000</f>
        <v>383120</v>
      </c>
      <c r="N269" s="557">
        <f>M269+I269+E269</f>
        <v>6586244</v>
      </c>
      <c r="O269" s="548"/>
      <c r="P269" s="559"/>
      <c r="Q269" s="695"/>
    </row>
    <row r="270" spans="1:18" hidden="1" outlineLevel="1" x14ac:dyDescent="0.15">
      <c r="A270" s="707" t="s">
        <v>348</v>
      </c>
      <c r="B270" s="708">
        <v>775</v>
      </c>
      <c r="C270" s="709">
        <f t="shared" si="60"/>
        <v>7750000</v>
      </c>
      <c r="D270" s="710">
        <v>6.92</v>
      </c>
      <c r="E270" s="711">
        <f t="shared" si="61"/>
        <v>7213700</v>
      </c>
      <c r="F270" s="708">
        <v>16</v>
      </c>
      <c r="G270" s="709">
        <f>F270*10000</f>
        <v>160000</v>
      </c>
      <c r="H270" s="710">
        <v>1.36</v>
      </c>
      <c r="I270" s="701">
        <f>(1-H270/100)*G270</f>
        <v>157824</v>
      </c>
      <c r="J270" s="708">
        <v>0</v>
      </c>
      <c r="K270" s="712">
        <v>44</v>
      </c>
      <c r="L270" s="710">
        <v>4.22</v>
      </c>
      <c r="M270" s="713">
        <f t="shared" si="62"/>
        <v>421432</v>
      </c>
      <c r="N270" s="713">
        <f>M270+I270+E270</f>
        <v>7792956</v>
      </c>
      <c r="O270" s="548"/>
      <c r="P270" s="559"/>
      <c r="Q270" s="695"/>
    </row>
    <row r="271" spans="1:18" hidden="1" outlineLevel="1" x14ac:dyDescent="0.15">
      <c r="A271" s="676" t="s">
        <v>343</v>
      </c>
      <c r="B271" s="562"/>
      <c r="C271" s="563"/>
      <c r="D271" s="563"/>
      <c r="E271" s="565">
        <f>SUM(E268:E270)</f>
        <v>24921528</v>
      </c>
      <c r="F271" s="566"/>
      <c r="G271" s="587"/>
      <c r="H271" s="563"/>
      <c r="I271" s="569">
        <f>SUM(I268:I270)</f>
        <v>1295487</v>
      </c>
      <c r="J271" s="568"/>
      <c r="K271" s="567"/>
      <c r="L271" s="563"/>
      <c r="M271" s="569">
        <f>SUM(M268:M270)</f>
        <v>1436700</v>
      </c>
      <c r="N271" s="570">
        <f>SUM(N268:N270)</f>
        <v>27653715</v>
      </c>
      <c r="O271" s="548"/>
      <c r="P271" s="559"/>
      <c r="Q271" s="695"/>
    </row>
    <row r="272" spans="1:18" hidden="1" outlineLevel="1" x14ac:dyDescent="0.15">
      <c r="A272" s="633" t="s">
        <v>436</v>
      </c>
      <c r="B272" s="552"/>
      <c r="C272" s="552"/>
      <c r="D272" s="552"/>
      <c r="E272" s="552"/>
      <c r="F272" s="552"/>
      <c r="G272" s="552"/>
      <c r="H272" s="552"/>
      <c r="I272" s="577"/>
      <c r="J272" s="577"/>
      <c r="K272" s="552"/>
      <c r="L272" s="552"/>
      <c r="M272" s="552"/>
      <c r="N272" s="552"/>
      <c r="O272" s="552"/>
      <c r="P272" s="559"/>
      <c r="Q272" s="686"/>
    </row>
    <row r="273" spans="1:17" hidden="1" outlineLevel="1" x14ac:dyDescent="0.15">
      <c r="A273" s="976" t="s">
        <v>437</v>
      </c>
      <c r="B273" s="969"/>
      <c r="C273" s="969"/>
      <c r="D273" s="969"/>
      <c r="E273" s="969"/>
      <c r="F273" s="552"/>
      <c r="G273" s="552"/>
      <c r="H273" s="552"/>
      <c r="I273" s="552"/>
      <c r="J273" s="552"/>
      <c r="K273" s="552"/>
      <c r="L273" s="552"/>
      <c r="M273" s="552"/>
      <c r="N273" s="679"/>
      <c r="O273" s="552"/>
      <c r="P273" s="559"/>
      <c r="Q273" s="686"/>
    </row>
    <row r="274" spans="1:17" hidden="1" outlineLevel="1" x14ac:dyDescent="0.15">
      <c r="A274" s="694"/>
      <c r="B274" s="552"/>
      <c r="C274" s="552"/>
      <c r="D274" s="679"/>
      <c r="E274" s="552"/>
      <c r="F274" s="552"/>
      <c r="G274" s="552"/>
      <c r="H274" s="552"/>
      <c r="I274" s="552"/>
      <c r="J274" s="552"/>
      <c r="K274" s="552"/>
      <c r="L274" s="552"/>
      <c r="M274" s="552"/>
      <c r="N274" s="552"/>
      <c r="O274" s="552"/>
      <c r="P274" s="559"/>
      <c r="Q274" s="686"/>
    </row>
    <row r="275" spans="1:17" ht="34.5" hidden="1" customHeight="1" outlineLevel="1" x14ac:dyDescent="0.15">
      <c r="A275" s="980" t="s">
        <v>155</v>
      </c>
      <c r="B275" s="971"/>
      <c r="C275" s="971"/>
      <c r="D275" s="971"/>
      <c r="E275" s="971"/>
      <c r="F275" s="971"/>
      <c r="G275" s="971"/>
      <c r="H275" s="971"/>
      <c r="I275" s="971"/>
      <c r="J275" s="971"/>
      <c r="K275" s="971"/>
      <c r="L275" s="971"/>
      <c r="M275" s="552"/>
      <c r="N275" s="552"/>
      <c r="O275" s="552"/>
      <c r="P275" s="559"/>
      <c r="Q275" s="686"/>
    </row>
    <row r="276" spans="1:17" ht="37.5" hidden="1" outlineLevel="1" x14ac:dyDescent="0.15">
      <c r="A276" s="553"/>
      <c r="B276" s="680" t="s">
        <v>349</v>
      </c>
      <c r="C276" s="554"/>
      <c r="D276" s="498" t="s">
        <v>491</v>
      </c>
      <c r="E276" s="498" t="s">
        <v>492</v>
      </c>
      <c r="F276" s="498" t="s">
        <v>493</v>
      </c>
      <c r="G276" s="498" t="s">
        <v>494</v>
      </c>
      <c r="H276" s="555"/>
      <c r="I276" s="498" t="s">
        <v>495</v>
      </c>
      <c r="J276" s="498" t="s">
        <v>496</v>
      </c>
      <c r="K276" s="498" t="s">
        <v>497</v>
      </c>
      <c r="L276" s="500" t="s">
        <v>498</v>
      </c>
      <c r="M276" s="552"/>
      <c r="N276" s="552"/>
      <c r="O276" s="552"/>
      <c r="P276" s="559"/>
      <c r="Q276" s="686"/>
    </row>
    <row r="277" spans="1:17" ht="108.75" hidden="1" customHeight="1" outlineLevel="1" x14ac:dyDescent="0.15">
      <c r="A277" s="576" t="s">
        <v>364</v>
      </c>
      <c r="B277" s="577">
        <f>N271</f>
        <v>27653715</v>
      </c>
      <c r="C277" s="578" t="s">
        <v>365</v>
      </c>
      <c r="D277" s="672">
        <f>L259</f>
        <v>314344444.06583995</v>
      </c>
      <c r="E277" s="672">
        <f>M259</f>
        <v>3278.3172035999996</v>
      </c>
      <c r="F277" s="672">
        <f>N259</f>
        <v>4799.2031682399984</v>
      </c>
      <c r="G277" s="672">
        <f>O259</f>
        <v>315856564.54006547</v>
      </c>
      <c r="H277" s="578" t="s">
        <v>471</v>
      </c>
      <c r="I277" s="580">
        <f>D277/B277</f>
        <v>11.367168717325681</v>
      </c>
      <c r="J277" s="580">
        <f>E277/B277</f>
        <v>1.1854888949278603E-4</v>
      </c>
      <c r="K277" s="580">
        <f>F277/B277</f>
        <v>1.7354641747917046E-4</v>
      </c>
      <c r="L277" s="581">
        <f>G277/B277</f>
        <v>11.421849271971794</v>
      </c>
      <c r="M277" s="552"/>
      <c r="N277" s="552"/>
      <c r="O277" s="552"/>
      <c r="P277" s="559"/>
      <c r="Q277" s="686"/>
    </row>
    <row r="278" spans="1:17" ht="136.5" hidden="1" customHeight="1" outlineLevel="1" x14ac:dyDescent="0.15">
      <c r="A278" s="576" t="s">
        <v>453</v>
      </c>
      <c r="B278" s="552">
        <v>0</v>
      </c>
      <c r="C278" s="552"/>
      <c r="D278" s="552"/>
      <c r="E278" s="552"/>
      <c r="F278" s="582"/>
      <c r="G278" s="583"/>
      <c r="H278" s="578" t="s">
        <v>452</v>
      </c>
      <c r="I278" s="580">
        <f>I277</f>
        <v>11.367168717325681</v>
      </c>
      <c r="J278" s="580">
        <f>J277</f>
        <v>1.1854888949278603E-4</v>
      </c>
      <c r="K278" s="580">
        <f>K277</f>
        <v>1.7354641747917046E-4</v>
      </c>
      <c r="L278" s="581">
        <f>L277</f>
        <v>11.421849271971794</v>
      </c>
      <c r="M278" s="552"/>
      <c r="N278" s="552"/>
      <c r="O278" s="552"/>
      <c r="P278" s="559"/>
      <c r="Q278" s="686"/>
    </row>
    <row r="279" spans="1:17" hidden="1" outlineLevel="1" x14ac:dyDescent="0.15">
      <c r="A279" s="609"/>
      <c r="B279" s="587"/>
      <c r="C279" s="585"/>
      <c r="D279" s="586"/>
      <c r="E279" s="587"/>
      <c r="F279" s="588"/>
      <c r="G279" s="589"/>
      <c r="H279" s="972"/>
      <c r="I279" s="972"/>
      <c r="J279" s="972"/>
      <c r="K279" s="972"/>
      <c r="L279" s="590"/>
      <c r="M279" s="552"/>
      <c r="N279" s="552"/>
      <c r="O279" s="552"/>
      <c r="P279" s="559"/>
      <c r="Q279" s="686"/>
    </row>
    <row r="280" spans="1:17" ht="15" hidden="1" outlineLevel="1" thickBot="1" x14ac:dyDescent="0.2">
      <c r="A280" s="714"/>
      <c r="B280" s="715"/>
      <c r="C280" s="715"/>
      <c r="D280" s="715"/>
      <c r="E280" s="715"/>
      <c r="F280" s="715"/>
      <c r="G280" s="715"/>
      <c r="H280" s="715"/>
      <c r="I280" s="715"/>
      <c r="J280" s="715"/>
      <c r="K280" s="715"/>
      <c r="L280" s="715"/>
      <c r="M280" s="715"/>
      <c r="N280" s="715"/>
      <c r="O280" s="715"/>
      <c r="P280" s="715"/>
      <c r="Q280" s="716"/>
    </row>
    <row r="281" spans="1:17" collapsed="1" x14ac:dyDescent="0.15"/>
    <row r="285" spans="1:17" ht="30.75" customHeight="1" thickBot="1" x14ac:dyDescent="0.2">
      <c r="A285" s="973" t="s">
        <v>50</v>
      </c>
      <c r="B285" s="973"/>
      <c r="C285" s="973"/>
      <c r="D285" s="973"/>
      <c r="E285" s="973"/>
    </row>
    <row r="286" spans="1:17" ht="50.1" customHeight="1" x14ac:dyDescent="0.15">
      <c r="A286" s="717" t="s">
        <v>51</v>
      </c>
      <c r="B286" s="718" t="s">
        <v>499</v>
      </c>
      <c r="C286" s="718" t="s">
        <v>500</v>
      </c>
      <c r="D286" s="718" t="s">
        <v>501</v>
      </c>
      <c r="E286" s="719" t="s">
        <v>502</v>
      </c>
    </row>
    <row r="287" spans="1:17" ht="24.95" customHeight="1" x14ac:dyDescent="0.15">
      <c r="A287" s="720"/>
      <c r="B287" s="523" t="s">
        <v>503</v>
      </c>
      <c r="C287" s="523" t="s">
        <v>504</v>
      </c>
      <c r="D287" s="523" t="s">
        <v>505</v>
      </c>
      <c r="E287" s="721" t="s">
        <v>506</v>
      </c>
    </row>
    <row r="288" spans="1:17" ht="15.95" customHeight="1" x14ac:dyDescent="0.15">
      <c r="A288" s="720">
        <v>2006</v>
      </c>
      <c r="B288" s="722">
        <f>I43</f>
        <v>11.94239923057483</v>
      </c>
      <c r="C288" s="722">
        <f>J43*1000000</f>
        <v>130.47964293260122</v>
      </c>
      <c r="D288" s="722">
        <f>K43*1000000</f>
        <v>184.67683081003702</v>
      </c>
      <c r="E288" s="723">
        <f t="shared" ref="E288" si="63">L43</f>
        <v>12.000694917229536</v>
      </c>
    </row>
    <row r="289" spans="1:10" ht="15.95" customHeight="1" x14ac:dyDescent="0.15">
      <c r="A289" s="720">
        <v>2007</v>
      </c>
      <c r="B289" s="722">
        <f>I86</f>
        <v>11.388491954707959</v>
      </c>
      <c r="C289" s="722">
        <f>J86*1000000</f>
        <v>125.31131327986135</v>
      </c>
      <c r="D289" s="722">
        <f>K86*1000000</f>
        <v>175.01651545780075</v>
      </c>
      <c r="E289" s="723">
        <f t="shared" ref="E289" si="64">L86</f>
        <v>11.443779659146381</v>
      </c>
    </row>
    <row r="290" spans="1:10" ht="15.95" customHeight="1" x14ac:dyDescent="0.15">
      <c r="A290" s="720">
        <v>2008</v>
      </c>
      <c r="B290" s="722">
        <f>I130</f>
        <v>11.545193749219681</v>
      </c>
      <c r="C290" s="722">
        <f>J130*1000000</f>
        <v>126.59017453369898</v>
      </c>
      <c r="D290" s="722">
        <f>K130*1000000</f>
        <v>177.98253833401449</v>
      </c>
      <c r="E290" s="723">
        <f t="shared" ref="E290" si="65">L130</f>
        <v>11.60139730000656</v>
      </c>
      <c r="J290" s="724"/>
    </row>
    <row r="291" spans="1:10" ht="15.95" customHeight="1" x14ac:dyDescent="0.15">
      <c r="A291" s="720">
        <v>2009</v>
      </c>
      <c r="B291" s="722">
        <f>I174</f>
        <v>11.096241835822843</v>
      </c>
      <c r="C291" s="722">
        <f>J174*1000000</f>
        <v>122.41477896682083</v>
      </c>
      <c r="D291" s="722">
        <f>K174*1000000</f>
        <v>169.82962538465799</v>
      </c>
      <c r="E291" s="723">
        <f t="shared" ref="E291" si="66">L174</f>
        <v>11.149911433661643</v>
      </c>
    </row>
    <row r="292" spans="1:10" ht="15.95" customHeight="1" x14ac:dyDescent="0.15">
      <c r="A292" s="720">
        <v>2010</v>
      </c>
      <c r="B292" s="722">
        <f>I222</f>
        <v>10.760061139362229</v>
      </c>
      <c r="C292" s="722">
        <f>J222*1000000</f>
        <v>112.1205957409644</v>
      </c>
      <c r="D292" s="722">
        <f>K222*1000000</f>
        <v>163.27354230698938</v>
      </c>
      <c r="E292" s="723">
        <f t="shared" ref="E292" si="67">L222</f>
        <v>10.811519669863236</v>
      </c>
    </row>
    <row r="293" spans="1:10" ht="15.95" customHeight="1" thickBot="1" x14ac:dyDescent="0.2">
      <c r="A293" s="725">
        <v>2011</v>
      </c>
      <c r="B293" s="726">
        <f>I278</f>
        <v>11.367168717325681</v>
      </c>
      <c r="C293" s="726">
        <f>J278*1000000</f>
        <v>118.54888949278603</v>
      </c>
      <c r="D293" s="726">
        <f>K278*1000000</f>
        <v>173.54641747917046</v>
      </c>
      <c r="E293" s="727">
        <f t="shared" ref="E293" si="68">L278</f>
        <v>11.421849271971794</v>
      </c>
    </row>
    <row r="295" spans="1:10" x14ac:dyDescent="0.15">
      <c r="B295" s="728"/>
    </row>
    <row r="297" spans="1:10" x14ac:dyDescent="0.15">
      <c r="B297" s="729"/>
    </row>
  </sheetData>
  <mergeCells count="57">
    <mergeCell ref="A162:A163"/>
    <mergeCell ref="A169:E169"/>
    <mergeCell ref="A171:L171"/>
    <mergeCell ref="H175:K175"/>
    <mergeCell ref="A159:E159"/>
    <mergeCell ref="A134:O134"/>
    <mergeCell ref="A156:F156"/>
    <mergeCell ref="A157:E157"/>
    <mergeCell ref="A158:C158"/>
    <mergeCell ref="A161:N161"/>
    <mergeCell ref="H131:K131"/>
    <mergeCell ref="A113:F113"/>
    <mergeCell ref="A114:E114"/>
    <mergeCell ref="A115:C115"/>
    <mergeCell ref="A117:N117"/>
    <mergeCell ref="A118:A119"/>
    <mergeCell ref="A81:E81"/>
    <mergeCell ref="A83:L83"/>
    <mergeCell ref="H87:K87"/>
    <mergeCell ref="A125:E125"/>
    <mergeCell ref="A127:L127"/>
    <mergeCell ref="A2:O2"/>
    <mergeCell ref="A24:F24"/>
    <mergeCell ref="A47:O47"/>
    <mergeCell ref="A25:F25"/>
    <mergeCell ref="A179:O179"/>
    <mergeCell ref="A91:O91"/>
    <mergeCell ref="A28:N28"/>
    <mergeCell ref="A29:A30"/>
    <mergeCell ref="A38:E38"/>
    <mergeCell ref="A40:L40"/>
    <mergeCell ref="H44:K44"/>
    <mergeCell ref="A69:F69"/>
    <mergeCell ref="A70:E70"/>
    <mergeCell ref="A71:C71"/>
    <mergeCell ref="A73:N73"/>
    <mergeCell ref="A74:A75"/>
    <mergeCell ref="A204:F204"/>
    <mergeCell ref="A206:C206"/>
    <mergeCell ref="A207:E207"/>
    <mergeCell ref="A205:G205"/>
    <mergeCell ref="A209:N209"/>
    <mergeCell ref="A210:A211"/>
    <mergeCell ref="A217:E217"/>
    <mergeCell ref="A219:L219"/>
    <mergeCell ref="H223:K223"/>
    <mergeCell ref="A285:E285"/>
    <mergeCell ref="A227:O227"/>
    <mergeCell ref="A260:F260"/>
    <mergeCell ref="A261:G261"/>
    <mergeCell ref="A262:C262"/>
    <mergeCell ref="A263:E263"/>
    <mergeCell ref="A265:N265"/>
    <mergeCell ref="A266:A267"/>
    <mergeCell ref="A273:E273"/>
    <mergeCell ref="A275:L275"/>
    <mergeCell ref="H279:K279"/>
  </mergeCells>
  <phoneticPr fontId="27" type="noConversion"/>
  <pageMargins left="0.7" right="0.7" top="0.75" bottom="0.75" header="0.3" footer="0.3"/>
  <pageSetup paperSize="9" orientation="portrait" r:id="rId1"/>
  <ignoredErrors>
    <ignoredError sqref="C288 C289:C293" formula="1"/>
  </ignoredErrors>
  <legacyDrawing r:id="rId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enableFormatConditionsCalculation="0"/>
  <dimension ref="A1:S311"/>
  <sheetViews>
    <sheetView showGridLines="0" zoomScale="90" zoomScaleNormal="90" zoomScalePageLayoutView="60" workbookViewId="0">
      <selection activeCell="C141" sqref="C141"/>
    </sheetView>
  </sheetViews>
  <sheetFormatPr defaultColWidth="9.125" defaultRowHeight="14.25" outlineLevelRow="1" x14ac:dyDescent="0.15"/>
  <cols>
    <col min="1" max="1" width="23.75" style="497" customWidth="1"/>
    <col min="2" max="2" width="21.75" style="497" customWidth="1"/>
    <col min="3" max="3" width="24" style="497" customWidth="1"/>
    <col min="4" max="4" width="22.25" style="497" customWidth="1"/>
    <col min="5" max="5" width="23.25" style="497" customWidth="1"/>
    <col min="6" max="6" width="15.125" style="497" customWidth="1"/>
    <col min="7" max="7" width="22.25" style="497" customWidth="1"/>
    <col min="8" max="8" width="24.75" style="497" customWidth="1"/>
    <col min="9" max="10" width="16.125" style="497" customWidth="1"/>
    <col min="11" max="11" width="29.75" style="497" customWidth="1"/>
    <col min="12" max="12" width="21.25" style="497" customWidth="1"/>
    <col min="13" max="13" width="24" style="497" customWidth="1"/>
    <col min="14" max="14" width="28.125" style="497" customWidth="1"/>
    <col min="15" max="15" width="15.25" style="497" customWidth="1"/>
    <col min="16" max="16" width="22.75" style="497" customWidth="1"/>
    <col min="17" max="17" width="23.125" style="497" customWidth="1"/>
    <col min="18" max="16384" width="9.125" style="497"/>
  </cols>
  <sheetData>
    <row r="1" spans="1:17" ht="27" customHeight="1" x14ac:dyDescent="0.15">
      <c r="A1" s="496" t="s">
        <v>74</v>
      </c>
    </row>
    <row r="2" spans="1:17" ht="36" hidden="1" customHeight="1" outlineLevel="1" x14ac:dyDescent="0.15">
      <c r="A2" s="983" t="s">
        <v>125</v>
      </c>
      <c r="B2" s="984"/>
      <c r="C2" s="984"/>
      <c r="D2" s="984"/>
      <c r="E2" s="984"/>
      <c r="F2" s="984"/>
      <c r="G2" s="984"/>
      <c r="H2" s="984"/>
      <c r="I2" s="984"/>
      <c r="J2" s="984"/>
      <c r="K2" s="984"/>
      <c r="L2" s="984"/>
      <c r="M2" s="984"/>
      <c r="N2" s="984"/>
      <c r="O2" s="984"/>
      <c r="P2" s="991"/>
      <c r="Q2" s="991"/>
    </row>
    <row r="3" spans="1:17" s="731" customFormat="1" ht="92.25" hidden="1" customHeight="1" outlineLevel="1" x14ac:dyDescent="0.15">
      <c r="A3" s="498" t="s">
        <v>398</v>
      </c>
      <c r="B3" s="498" t="s">
        <v>399</v>
      </c>
      <c r="C3" s="730" t="s">
        <v>373</v>
      </c>
      <c r="D3" s="730" t="s">
        <v>372</v>
      </c>
      <c r="E3" s="730" t="s">
        <v>371</v>
      </c>
      <c r="F3" s="730" t="s">
        <v>370</v>
      </c>
      <c r="G3" s="730" t="s">
        <v>374</v>
      </c>
      <c r="H3" s="498" t="s">
        <v>255</v>
      </c>
      <c r="I3" s="498" t="s">
        <v>156</v>
      </c>
      <c r="J3" s="498" t="s">
        <v>218</v>
      </c>
      <c r="K3" s="499" t="s">
        <v>217</v>
      </c>
      <c r="L3" s="498" t="s">
        <v>482</v>
      </c>
      <c r="M3" s="498" t="s">
        <v>483</v>
      </c>
      <c r="N3" s="498" t="s">
        <v>484</v>
      </c>
      <c r="O3" s="498" t="s">
        <v>485</v>
      </c>
      <c r="P3" s="498" t="s">
        <v>486</v>
      </c>
      <c r="Q3" s="500" t="s">
        <v>487</v>
      </c>
    </row>
    <row r="4" spans="1:17" ht="58.5" hidden="1" customHeight="1" outlineLevel="1" x14ac:dyDescent="0.15">
      <c r="A4" s="732"/>
      <c r="B4" s="732"/>
      <c r="C4" s="733"/>
      <c r="D4" s="733"/>
      <c r="E4" s="733"/>
      <c r="F4" s="733"/>
      <c r="G4" s="733"/>
      <c r="H4" s="732"/>
      <c r="I4" s="734" t="s">
        <v>92</v>
      </c>
      <c r="J4" s="732" t="s">
        <v>404</v>
      </c>
      <c r="K4" s="734" t="s">
        <v>488</v>
      </c>
      <c r="L4" s="502" t="s">
        <v>489</v>
      </c>
      <c r="M4" s="502" t="s">
        <v>490</v>
      </c>
      <c r="N4" s="502" t="s">
        <v>405</v>
      </c>
      <c r="O4" s="502" t="s">
        <v>405</v>
      </c>
      <c r="P4" s="502" t="s">
        <v>405</v>
      </c>
      <c r="Q4" s="503" t="s">
        <v>405</v>
      </c>
    </row>
    <row r="5" spans="1:17" s="736" customFormat="1" ht="18" hidden="1" customHeight="1" outlineLevel="1" x14ac:dyDescent="0.15">
      <c r="A5" s="591"/>
      <c r="B5" s="591"/>
      <c r="C5" s="591" t="s">
        <v>380</v>
      </c>
      <c r="D5" s="593" t="s">
        <v>381</v>
      </c>
      <c r="E5" s="593" t="s">
        <v>382</v>
      </c>
      <c r="F5" s="593" t="s">
        <v>388</v>
      </c>
      <c r="G5" s="593" t="s">
        <v>384</v>
      </c>
      <c r="H5" s="593" t="s">
        <v>389</v>
      </c>
      <c r="I5" s="591" t="s">
        <v>386</v>
      </c>
      <c r="J5" s="593" t="s">
        <v>378</v>
      </c>
      <c r="K5" s="592" t="s">
        <v>379</v>
      </c>
      <c r="L5" s="593" t="s">
        <v>375</v>
      </c>
      <c r="M5" s="593" t="s">
        <v>376</v>
      </c>
      <c r="N5" s="593" t="s">
        <v>224</v>
      </c>
      <c r="O5" s="594" t="s">
        <v>283</v>
      </c>
      <c r="P5" s="594" t="s">
        <v>284</v>
      </c>
      <c r="Q5" s="735" t="s">
        <v>285</v>
      </c>
    </row>
    <row r="6" spans="1:17" ht="28.5" hidden="1" outlineLevel="1" x14ac:dyDescent="0.15">
      <c r="A6" s="508" t="s">
        <v>324</v>
      </c>
      <c r="B6" s="509" t="s">
        <v>406</v>
      </c>
      <c r="C6" s="737">
        <v>2834.44</v>
      </c>
      <c r="D6" s="737">
        <v>1660.92</v>
      </c>
      <c r="E6" s="737">
        <v>421.86</v>
      </c>
      <c r="F6" s="737">
        <v>1833.72</v>
      </c>
      <c r="G6" s="737">
        <v>1547.69</v>
      </c>
      <c r="H6" s="738">
        <v>8298.630000000001</v>
      </c>
      <c r="I6" s="596">
        <f>'燃料参数Fuel EF'!B3</f>
        <v>26.37</v>
      </c>
      <c r="J6" s="597">
        <f>'燃料参数Fuel EF'!C3</f>
        <v>98</v>
      </c>
      <c r="K6" s="514">
        <f>'燃料参数Fuel EF'!D3</f>
        <v>20908</v>
      </c>
      <c r="L6" s="596">
        <f>'燃料参数Fuel EF'!E3</f>
        <v>1E-3</v>
      </c>
      <c r="M6" s="596">
        <f>'燃料参数Fuel EF'!F3</f>
        <v>1.5E-3</v>
      </c>
      <c r="N6" s="515">
        <f>H6*K6*I6*J6*44/12/100/100</f>
        <v>164409356.32877448</v>
      </c>
      <c r="O6" s="515">
        <f>H6*K6*L6/100</f>
        <v>1735.0775604000003</v>
      </c>
      <c r="P6" s="515">
        <f>H6*K6*M6/100</f>
        <v>2602.6163406000005</v>
      </c>
      <c r="Q6" s="516">
        <f t="shared" ref="Q6:Q21" si="0">N6+O6*25+P6*298</f>
        <v>165228312.93728328</v>
      </c>
    </row>
    <row r="7" spans="1:17" ht="28.5" hidden="1" outlineLevel="1" x14ac:dyDescent="0.15">
      <c r="A7" s="517" t="s">
        <v>325</v>
      </c>
      <c r="B7" s="509" t="s">
        <v>406</v>
      </c>
      <c r="C7" s="737"/>
      <c r="D7" s="737"/>
      <c r="E7" s="737"/>
      <c r="F7" s="737"/>
      <c r="G7" s="737"/>
      <c r="H7" s="738">
        <v>0</v>
      </c>
      <c r="I7" s="512">
        <f>'燃料参数Fuel EF'!B4</f>
        <v>25.41</v>
      </c>
      <c r="J7" s="599">
        <f>'燃料参数Fuel EF'!C4</f>
        <v>98</v>
      </c>
      <c r="K7" s="514">
        <f>'燃料参数Fuel EF'!D4</f>
        <v>26344</v>
      </c>
      <c r="L7" s="512">
        <f>'燃料参数Fuel EF'!E4</f>
        <v>1E-3</v>
      </c>
      <c r="M7" s="512">
        <f>'燃料参数Fuel EF'!F4</f>
        <v>1.5E-3</v>
      </c>
      <c r="N7" s="515">
        <f t="shared" ref="N7:N21" si="1">H7*K7*I7*J7*44/12/100/100</f>
        <v>0</v>
      </c>
      <c r="O7" s="515">
        <f t="shared" ref="O7:O9" si="2">H7*K7*L7/100</f>
        <v>0</v>
      </c>
      <c r="P7" s="515">
        <f t="shared" ref="P7:P9" si="3">H7*K7*M7/100</f>
        <v>0</v>
      </c>
      <c r="Q7" s="518">
        <f t="shared" si="0"/>
        <v>0</v>
      </c>
    </row>
    <row r="8" spans="1:17" ht="28.5" hidden="1" outlineLevel="1" x14ac:dyDescent="0.15">
      <c r="A8" s="517" t="s">
        <v>326</v>
      </c>
      <c r="B8" s="509" t="s">
        <v>406</v>
      </c>
      <c r="C8" s="737"/>
      <c r="D8" s="737"/>
      <c r="E8" s="737"/>
      <c r="F8" s="739">
        <v>112.7</v>
      </c>
      <c r="G8" s="737">
        <v>8.4499999999999993</v>
      </c>
      <c r="H8" s="738">
        <v>121.15</v>
      </c>
      <c r="I8" s="512">
        <f>'燃料参数Fuel EF'!B5</f>
        <v>25.41</v>
      </c>
      <c r="J8" s="599">
        <f>'燃料参数Fuel EF'!C5</f>
        <v>98</v>
      </c>
      <c r="K8" s="514">
        <f>'燃料参数Fuel EF'!D5</f>
        <v>10454</v>
      </c>
      <c r="L8" s="512">
        <f>'燃料参数Fuel EF'!E5</f>
        <v>1E-3</v>
      </c>
      <c r="M8" s="512">
        <f>'燃料参数Fuel EF'!F5</f>
        <v>1.5E-3</v>
      </c>
      <c r="N8" s="515">
        <f t="shared" si="1"/>
        <v>1156400.0064386001</v>
      </c>
      <c r="O8" s="515">
        <f t="shared" si="2"/>
        <v>12.665021000000001</v>
      </c>
      <c r="P8" s="515">
        <f t="shared" si="3"/>
        <v>18.997531500000001</v>
      </c>
      <c r="Q8" s="518">
        <f t="shared" si="0"/>
        <v>1162377.8963506001</v>
      </c>
    </row>
    <row r="9" spans="1:17" ht="28.5" hidden="1" outlineLevel="1" x14ac:dyDescent="0.15">
      <c r="A9" s="517" t="s">
        <v>327</v>
      </c>
      <c r="B9" s="509" t="s">
        <v>406</v>
      </c>
      <c r="C9" s="737"/>
      <c r="D9" s="737"/>
      <c r="E9" s="737"/>
      <c r="F9" s="737"/>
      <c r="G9" s="737"/>
      <c r="H9" s="738"/>
      <c r="I9" s="512">
        <f>'燃料参数Fuel EF'!B6</f>
        <v>33.56</v>
      </c>
      <c r="J9" s="599">
        <f>'燃料参数Fuel EF'!C6</f>
        <v>98</v>
      </c>
      <c r="K9" s="514">
        <f>'燃料参数Fuel EF'!D6</f>
        <v>17584</v>
      </c>
      <c r="L9" s="512">
        <f>'燃料参数Fuel EF'!E6</f>
        <v>1E-3</v>
      </c>
      <c r="M9" s="512">
        <f>'燃料参数Fuel EF'!F6</f>
        <v>1.5E-3</v>
      </c>
      <c r="N9" s="515">
        <f t="shared" si="1"/>
        <v>0</v>
      </c>
      <c r="O9" s="515">
        <f t="shared" si="2"/>
        <v>0</v>
      </c>
      <c r="P9" s="515">
        <f t="shared" si="3"/>
        <v>0</v>
      </c>
      <c r="Q9" s="518">
        <f t="shared" si="0"/>
        <v>0</v>
      </c>
    </row>
    <row r="10" spans="1:17" ht="28.5" hidden="1" outlineLevel="1" x14ac:dyDescent="0.15">
      <c r="A10" s="517" t="s">
        <v>328</v>
      </c>
      <c r="B10" s="509" t="s">
        <v>406</v>
      </c>
      <c r="C10" s="737"/>
      <c r="D10" s="737"/>
      <c r="E10" s="737"/>
      <c r="F10" s="737">
        <v>0.01</v>
      </c>
      <c r="G10" s="737"/>
      <c r="H10" s="738">
        <v>0.01</v>
      </c>
      <c r="I10" s="512">
        <f>'燃料参数Fuel EF'!B7</f>
        <v>29.42</v>
      </c>
      <c r="J10" s="599">
        <f>'燃料参数Fuel EF'!C7</f>
        <v>93</v>
      </c>
      <c r="K10" s="520">
        <f>'燃料参数Fuel EF'!D7</f>
        <v>28435</v>
      </c>
      <c r="L10" s="512">
        <f>'燃料参数Fuel EF'!E7</f>
        <v>1E-3</v>
      </c>
      <c r="M10" s="512">
        <f>'燃料参数Fuel EF'!F7</f>
        <v>1.5E-3</v>
      </c>
      <c r="N10" s="515">
        <f t="shared" si="1"/>
        <v>285.26617570000008</v>
      </c>
      <c r="O10" s="515">
        <f t="shared" ref="O10:O19" si="4">H10*K10*L10/100</f>
        <v>2.8435000000000005E-3</v>
      </c>
      <c r="P10" s="515">
        <f t="shared" ref="P10:P19" si="5">H10*K10*M10/100</f>
        <v>4.2652500000000008E-3</v>
      </c>
      <c r="Q10" s="518">
        <f t="shared" si="0"/>
        <v>286.60830770000007</v>
      </c>
    </row>
    <row r="11" spans="1:17" ht="42.75" hidden="1" outlineLevel="1" x14ac:dyDescent="0.15">
      <c r="A11" s="517" t="s">
        <v>329</v>
      </c>
      <c r="B11" s="509" t="s">
        <v>323</v>
      </c>
      <c r="C11" s="739">
        <v>0.2</v>
      </c>
      <c r="D11" s="737"/>
      <c r="E11" s="737"/>
      <c r="F11" s="737"/>
      <c r="G11" s="737">
        <v>0.08</v>
      </c>
      <c r="H11" s="738">
        <v>0.28000000000000003</v>
      </c>
      <c r="I11" s="599">
        <f>'燃料参数Fuel EF'!B8</f>
        <v>13.58</v>
      </c>
      <c r="J11" s="599">
        <f>'燃料参数Fuel EF'!C8</f>
        <v>99</v>
      </c>
      <c r="K11" s="514">
        <f>'燃料参数Fuel EF'!D8</f>
        <v>173535</v>
      </c>
      <c r="L11" s="512">
        <f>'燃料参数Fuel EF'!E8</f>
        <v>1E-3</v>
      </c>
      <c r="M11" s="512">
        <f>'燃料参数Fuel EF'!F8</f>
        <v>1E-4</v>
      </c>
      <c r="N11" s="515">
        <f t="shared" si="1"/>
        <v>23952.536269200002</v>
      </c>
      <c r="O11" s="515">
        <f t="shared" si="4"/>
        <v>0.48589800000000005</v>
      </c>
      <c r="P11" s="515">
        <f t="shared" si="5"/>
        <v>4.8589800000000009E-2</v>
      </c>
      <c r="Q11" s="518">
        <f t="shared" si="0"/>
        <v>23979.163479600003</v>
      </c>
    </row>
    <row r="12" spans="1:17" ht="42.75" hidden="1" outlineLevel="1" x14ac:dyDescent="0.15">
      <c r="A12" s="517" t="s">
        <v>330</v>
      </c>
      <c r="B12" s="509" t="s">
        <v>323</v>
      </c>
      <c r="C12" s="739">
        <v>0.1</v>
      </c>
      <c r="D12" s="737"/>
      <c r="E12" s="737"/>
      <c r="F12" s="737"/>
      <c r="G12" s="737"/>
      <c r="H12" s="738">
        <v>0.1</v>
      </c>
      <c r="I12" s="600">
        <f>'燃料参数Fuel EF'!B9</f>
        <v>12.2</v>
      </c>
      <c r="J12" s="599">
        <f>'燃料参数Fuel EF'!C9</f>
        <v>99</v>
      </c>
      <c r="K12" s="514">
        <f>'燃料参数Fuel EF'!D9</f>
        <v>202218</v>
      </c>
      <c r="L12" s="512">
        <f>'燃料参数Fuel EF'!E9</f>
        <v>1E-3</v>
      </c>
      <c r="M12" s="512">
        <f>'燃料参数Fuel EF'!F9</f>
        <v>1E-4</v>
      </c>
      <c r="N12" s="515">
        <f t="shared" si="1"/>
        <v>8955.4263480000027</v>
      </c>
      <c r="O12" s="515">
        <f t="shared" si="4"/>
        <v>0.20221800000000001</v>
      </c>
      <c r="P12" s="515">
        <f t="shared" si="5"/>
        <v>2.0221800000000005E-2</v>
      </c>
      <c r="Q12" s="518">
        <f t="shared" si="0"/>
        <v>8966.5078944000034</v>
      </c>
    </row>
    <row r="13" spans="1:17" ht="28.5" hidden="1" outlineLevel="1" x14ac:dyDescent="0.15">
      <c r="A13" s="517" t="s">
        <v>331</v>
      </c>
      <c r="B13" s="509" t="s">
        <v>406</v>
      </c>
      <c r="C13" s="740"/>
      <c r="D13" s="737"/>
      <c r="E13" s="737"/>
      <c r="F13" s="737"/>
      <c r="G13" s="737">
        <v>0.02</v>
      </c>
      <c r="H13" s="738">
        <v>0.02</v>
      </c>
      <c r="I13" s="599">
        <f>'燃料参数Fuel EF'!B10</f>
        <v>20.079999999999998</v>
      </c>
      <c r="J13" s="599">
        <f>'燃料参数Fuel EF'!C10</f>
        <v>98</v>
      </c>
      <c r="K13" s="520">
        <f>'燃料参数Fuel EF'!D10</f>
        <v>41816</v>
      </c>
      <c r="L13" s="512">
        <f>'燃料参数Fuel EF'!E10</f>
        <v>3.0000000000000001E-3</v>
      </c>
      <c r="M13" s="512">
        <f>'燃料参数Fuel EF'!F10</f>
        <v>5.9999999999999995E-4</v>
      </c>
      <c r="N13" s="515">
        <f t="shared" si="1"/>
        <v>603.43944789333329</v>
      </c>
      <c r="O13" s="515">
        <f t="shared" si="4"/>
        <v>2.50896E-2</v>
      </c>
      <c r="P13" s="515">
        <f t="shared" si="5"/>
        <v>5.0179200000000004E-3</v>
      </c>
      <c r="Q13" s="518">
        <f t="shared" si="0"/>
        <v>605.56202805333328</v>
      </c>
    </row>
    <row r="14" spans="1:17" ht="28.5" hidden="1" outlineLevel="1" x14ac:dyDescent="0.15">
      <c r="A14" s="517" t="s">
        <v>332</v>
      </c>
      <c r="B14" s="509" t="s">
        <v>406</v>
      </c>
      <c r="C14" s="737">
        <v>0.01</v>
      </c>
      <c r="D14" s="737"/>
      <c r="E14" s="737"/>
      <c r="F14" s="737"/>
      <c r="G14" s="737"/>
      <c r="H14" s="738">
        <v>0.01</v>
      </c>
      <c r="I14" s="599">
        <f>'燃料参数Fuel EF'!B11</f>
        <v>18.899999999999999</v>
      </c>
      <c r="J14" s="599">
        <f>'燃料参数Fuel EF'!C11</f>
        <v>98</v>
      </c>
      <c r="K14" s="520">
        <f>'燃料参数Fuel EF'!D11</f>
        <v>43070</v>
      </c>
      <c r="L14" s="512">
        <f>'燃料参数Fuel EF'!E11</f>
        <v>3.0000000000000001E-3</v>
      </c>
      <c r="M14" s="512">
        <f>'燃料参数Fuel EF'!F11</f>
        <v>5.9999999999999995E-4</v>
      </c>
      <c r="N14" s="515">
        <f t="shared" si="1"/>
        <v>292.50559799999996</v>
      </c>
      <c r="O14" s="515">
        <f t="shared" si="4"/>
        <v>1.2921E-2</v>
      </c>
      <c r="P14" s="515">
        <f t="shared" si="5"/>
        <v>2.5842E-3</v>
      </c>
      <c r="Q14" s="518">
        <f t="shared" si="0"/>
        <v>293.59871459999994</v>
      </c>
    </row>
    <row r="15" spans="1:17" ht="28.5" hidden="1" outlineLevel="1" x14ac:dyDescent="0.15">
      <c r="A15" s="517" t="s">
        <v>333</v>
      </c>
      <c r="B15" s="509" t="s">
        <v>406</v>
      </c>
      <c r="C15" s="737">
        <v>1.1399999999999999</v>
      </c>
      <c r="D15" s="737">
        <v>0.24</v>
      </c>
      <c r="E15" s="737">
        <v>0.61</v>
      </c>
      <c r="F15" s="737"/>
      <c r="G15" s="737">
        <v>1.25</v>
      </c>
      <c r="H15" s="738">
        <v>3.2399999999999998</v>
      </c>
      <c r="I15" s="599">
        <f>'燃料参数Fuel EF'!B12</f>
        <v>20.2</v>
      </c>
      <c r="J15" s="599">
        <f>'燃料参数Fuel EF'!C12</f>
        <v>98</v>
      </c>
      <c r="K15" s="520">
        <f>'燃料参数Fuel EF'!D12</f>
        <v>42652</v>
      </c>
      <c r="L15" s="512">
        <f>'燃料参数Fuel EF'!E12</f>
        <v>3.0000000000000001E-3</v>
      </c>
      <c r="M15" s="512">
        <f>'燃料参数Fuel EF'!F12</f>
        <v>5.9999999999999995E-4</v>
      </c>
      <c r="N15" s="515">
        <f t="shared" si="1"/>
        <v>100307.47224959997</v>
      </c>
      <c r="O15" s="515">
        <f t="shared" si="4"/>
        <v>4.1457743999999996</v>
      </c>
      <c r="P15" s="515">
        <f t="shared" si="5"/>
        <v>0.82915487999999982</v>
      </c>
      <c r="Q15" s="518">
        <f t="shared" si="0"/>
        <v>100658.20476383998</v>
      </c>
    </row>
    <row r="16" spans="1:17" ht="28.5" hidden="1" outlineLevel="1" x14ac:dyDescent="0.15">
      <c r="A16" s="517" t="s">
        <v>334</v>
      </c>
      <c r="B16" s="509" t="s">
        <v>406</v>
      </c>
      <c r="C16" s="737"/>
      <c r="D16" s="739">
        <v>0.6</v>
      </c>
      <c r="E16" s="737"/>
      <c r="F16" s="737"/>
      <c r="G16" s="737">
        <v>0.11</v>
      </c>
      <c r="H16" s="738">
        <v>0.71</v>
      </c>
      <c r="I16" s="600">
        <f>'燃料参数Fuel EF'!B13</f>
        <v>21.1</v>
      </c>
      <c r="J16" s="599">
        <f>'燃料参数Fuel EF'!C13</f>
        <v>98</v>
      </c>
      <c r="K16" s="520">
        <f>'燃料参数Fuel EF'!D13</f>
        <v>41816</v>
      </c>
      <c r="L16" s="512">
        <f>'燃料参数Fuel EF'!E13</f>
        <v>3.0000000000000001E-3</v>
      </c>
      <c r="M16" s="512">
        <f>'燃料参数Fuel EF'!F13</f>
        <v>5.9999999999999995E-4</v>
      </c>
      <c r="N16" s="515">
        <f t="shared" si="1"/>
        <v>22510.27482293333</v>
      </c>
      <c r="O16" s="515">
        <f t="shared" si="4"/>
        <v>0.89068079999999994</v>
      </c>
      <c r="P16" s="515">
        <f t="shared" si="5"/>
        <v>0.17813615999999996</v>
      </c>
      <c r="Q16" s="518">
        <f t="shared" si="0"/>
        <v>22585.62641861333</v>
      </c>
    </row>
    <row r="17" spans="1:17" ht="28.5" hidden="1" outlineLevel="1" x14ac:dyDescent="0.15">
      <c r="A17" s="517" t="s">
        <v>335</v>
      </c>
      <c r="B17" s="509" t="s">
        <v>406</v>
      </c>
      <c r="C17" s="737"/>
      <c r="D17" s="737"/>
      <c r="E17" s="737"/>
      <c r="F17" s="737"/>
      <c r="G17" s="737"/>
      <c r="H17" s="738">
        <v>0</v>
      </c>
      <c r="I17" s="600">
        <f>'燃料参数Fuel EF'!B14</f>
        <v>17.2</v>
      </c>
      <c r="J17" s="599">
        <f>'燃料参数Fuel EF'!C14</f>
        <v>99</v>
      </c>
      <c r="K17" s="520">
        <f>'燃料参数Fuel EF'!D14</f>
        <v>50179</v>
      </c>
      <c r="L17" s="512">
        <f>'燃料参数Fuel EF'!E14</f>
        <v>1E-3</v>
      </c>
      <c r="M17" s="512">
        <f>'燃料参数Fuel EF'!F14</f>
        <v>1E-4</v>
      </c>
      <c r="N17" s="515">
        <f t="shared" si="1"/>
        <v>0</v>
      </c>
      <c r="O17" s="515">
        <f t="shared" si="4"/>
        <v>0</v>
      </c>
      <c r="P17" s="515">
        <f t="shared" si="5"/>
        <v>0</v>
      </c>
      <c r="Q17" s="518">
        <f t="shared" si="0"/>
        <v>0</v>
      </c>
    </row>
    <row r="18" spans="1:17" ht="28.5" hidden="1" outlineLevel="1" x14ac:dyDescent="0.15">
      <c r="A18" s="517" t="s">
        <v>336</v>
      </c>
      <c r="B18" s="509" t="s">
        <v>406</v>
      </c>
      <c r="C18" s="737"/>
      <c r="D18" s="737"/>
      <c r="E18" s="737"/>
      <c r="F18" s="737"/>
      <c r="G18" s="737"/>
      <c r="H18" s="738">
        <v>0</v>
      </c>
      <c r="I18" s="600">
        <f>'燃料参数Fuel EF'!B15</f>
        <v>18.2</v>
      </c>
      <c r="J18" s="599">
        <f>'燃料参数Fuel EF'!C15</f>
        <v>99</v>
      </c>
      <c r="K18" s="520">
        <f>'燃料参数Fuel EF'!D15</f>
        <v>45998</v>
      </c>
      <c r="L18" s="512">
        <f>'燃料参数Fuel EF'!E15</f>
        <v>1E-3</v>
      </c>
      <c r="M18" s="512">
        <f>'燃料参数Fuel EF'!F15</f>
        <v>1E-4</v>
      </c>
      <c r="N18" s="515">
        <f t="shared" si="1"/>
        <v>0</v>
      </c>
      <c r="O18" s="515">
        <f t="shared" si="4"/>
        <v>0</v>
      </c>
      <c r="P18" s="515">
        <f t="shared" si="5"/>
        <v>0</v>
      </c>
      <c r="Q18" s="518">
        <f t="shared" si="0"/>
        <v>0</v>
      </c>
    </row>
    <row r="19" spans="1:17" ht="42.75" hidden="1" outlineLevel="1" x14ac:dyDescent="0.15">
      <c r="A19" s="517" t="s">
        <v>337</v>
      </c>
      <c r="B19" s="509" t="s">
        <v>323</v>
      </c>
      <c r="C19" s="737">
        <v>1.59</v>
      </c>
      <c r="D19" s="737">
        <v>0.56000000000000005</v>
      </c>
      <c r="E19" s="737">
        <v>1.06</v>
      </c>
      <c r="F19" s="737"/>
      <c r="G19" s="737">
        <v>7.49</v>
      </c>
      <c r="H19" s="738">
        <v>10.700000000000001</v>
      </c>
      <c r="I19" s="599">
        <f>'燃料参数Fuel EF'!B16</f>
        <v>15.32</v>
      </c>
      <c r="J19" s="599">
        <f>'燃料参数Fuel EF'!C16</f>
        <v>99</v>
      </c>
      <c r="K19" s="520">
        <f>'燃料参数Fuel EF'!D16</f>
        <v>389310</v>
      </c>
      <c r="L19" s="512">
        <f>'燃料参数Fuel EF'!E16</f>
        <v>1E-3</v>
      </c>
      <c r="M19" s="512">
        <f>'燃料参数Fuel EF'!F16</f>
        <v>1E-4</v>
      </c>
      <c r="N19" s="515">
        <f t="shared" si="1"/>
        <v>2316566.2635720004</v>
      </c>
      <c r="O19" s="515">
        <f t="shared" si="4"/>
        <v>41.656170000000003</v>
      </c>
      <c r="P19" s="515">
        <f t="shared" si="5"/>
        <v>4.165617000000001</v>
      </c>
      <c r="Q19" s="518">
        <f t="shared" si="0"/>
        <v>2318849.0216880008</v>
      </c>
    </row>
    <row r="20" spans="1:17" ht="42.75" hidden="1" outlineLevel="1" x14ac:dyDescent="0.15">
      <c r="A20" s="517" t="s">
        <v>338</v>
      </c>
      <c r="B20" s="509" t="s">
        <v>406</v>
      </c>
      <c r="C20" s="737"/>
      <c r="D20" s="737"/>
      <c r="E20" s="737"/>
      <c r="F20" s="737"/>
      <c r="G20" s="737"/>
      <c r="H20" s="738">
        <v>0</v>
      </c>
      <c r="I20" s="601">
        <f>'燃料参数Fuel EF'!B17</f>
        <v>20</v>
      </c>
      <c r="J20" s="599">
        <f>'燃料参数Fuel EF'!C17</f>
        <v>98</v>
      </c>
      <c r="K20" s="514">
        <f>'燃料参数Fuel EF'!D17</f>
        <v>35168</v>
      </c>
      <c r="L20" s="512">
        <f>'燃料参数Fuel EF'!E17</f>
        <v>3.0000000000000001E-3</v>
      </c>
      <c r="M20" s="512">
        <f>'燃料参数Fuel EF'!F17</f>
        <v>5.9999999999999995E-4</v>
      </c>
      <c r="N20" s="515">
        <f t="shared" si="1"/>
        <v>0</v>
      </c>
      <c r="O20" s="515">
        <f>H20*K20*L20/100</f>
        <v>0</v>
      </c>
      <c r="P20" s="515">
        <f>H20*K20*M20/100</f>
        <v>0</v>
      </c>
      <c r="Q20" s="518">
        <f t="shared" si="0"/>
        <v>0</v>
      </c>
    </row>
    <row r="21" spans="1:17" ht="28.5" hidden="1" outlineLevel="1" x14ac:dyDescent="0.15">
      <c r="A21" s="517" t="s">
        <v>339</v>
      </c>
      <c r="B21" s="509" t="s">
        <v>406</v>
      </c>
      <c r="C21" s="513">
        <v>1.86</v>
      </c>
      <c r="D21" s="513"/>
      <c r="E21" s="513"/>
      <c r="F21" s="513"/>
      <c r="G21" s="513"/>
      <c r="H21" s="738">
        <v>1.86</v>
      </c>
      <c r="I21" s="512">
        <f>'燃料参数Fuel EF'!B18</f>
        <v>29.42</v>
      </c>
      <c r="J21" s="599">
        <f>'燃料参数Fuel EF'!C18</f>
        <v>93</v>
      </c>
      <c r="K21" s="514">
        <f>'燃料参数Fuel EF'!D18</f>
        <v>38099</v>
      </c>
      <c r="L21" s="512">
        <f>'燃料参数Fuel EF'!E18</f>
        <v>1E-3</v>
      </c>
      <c r="M21" s="512">
        <f>'燃料参数Fuel EF'!F18</f>
        <v>1.5E-3</v>
      </c>
      <c r="N21" s="515">
        <f t="shared" si="1"/>
        <v>71092.464259080007</v>
      </c>
      <c r="O21" s="515">
        <f>H21*K21*L21/100</f>
        <v>0.70864140000000009</v>
      </c>
      <c r="P21" s="515">
        <f>H21*K21*M21/100</f>
        <v>1.0629621</v>
      </c>
      <c r="Q21" s="518">
        <f t="shared" si="0"/>
        <v>71426.942999880019</v>
      </c>
    </row>
    <row r="22" spans="1:17" ht="28.5" hidden="1" outlineLevel="1" x14ac:dyDescent="0.15">
      <c r="A22" s="517" t="s">
        <v>247</v>
      </c>
      <c r="B22" s="523" t="s">
        <v>407</v>
      </c>
      <c r="C22" s="513">
        <v>33.57</v>
      </c>
      <c r="D22" s="513">
        <v>8.81</v>
      </c>
      <c r="E22" s="513"/>
      <c r="F22" s="513"/>
      <c r="G22" s="741">
        <v>2.2000000000000002</v>
      </c>
      <c r="H22" s="738">
        <v>44.580000000000005</v>
      </c>
      <c r="I22" s="742">
        <f>'燃料参数Fuel EF'!B19</f>
        <v>0</v>
      </c>
      <c r="J22" s="742">
        <f>'燃料参数Fuel EF'!C19</f>
        <v>0</v>
      </c>
      <c r="K22" s="742">
        <f>'燃料参数Fuel EF'!D19</f>
        <v>0</v>
      </c>
      <c r="L22" s="743"/>
      <c r="M22" s="743"/>
      <c r="N22" s="515"/>
      <c r="O22" s="515"/>
      <c r="P22" s="515"/>
      <c r="Q22" s="518"/>
    </row>
    <row r="23" spans="1:17" hidden="1" outlineLevel="1" x14ac:dyDescent="0.15">
      <c r="A23" s="744"/>
      <c r="B23" s="745"/>
      <c r="C23" s="745"/>
      <c r="D23" s="745"/>
      <c r="E23" s="745"/>
      <c r="F23" s="745"/>
      <c r="G23" s="745"/>
      <c r="H23" s="746"/>
      <c r="I23" s="747"/>
      <c r="J23" s="747"/>
      <c r="K23" s="748"/>
      <c r="L23" s="584"/>
      <c r="M23" s="749" t="s">
        <v>343</v>
      </c>
      <c r="N23" s="527">
        <f>SUM(N6:N21)</f>
        <v>168110321.98395547</v>
      </c>
      <c r="O23" s="527">
        <f>SUM(O6:O21)</f>
        <v>1795.8728180999999</v>
      </c>
      <c r="P23" s="527">
        <f>SUM(P6:P21)</f>
        <v>2627.9304212100005</v>
      </c>
      <c r="Q23" s="605">
        <f>N23+O23*25+P23*298</f>
        <v>168938342.06992856</v>
      </c>
    </row>
    <row r="24" spans="1:17" hidden="1" outlineLevel="1" x14ac:dyDescent="0.15">
      <c r="A24" s="985" t="s">
        <v>142</v>
      </c>
      <c r="B24" s="986"/>
      <c r="C24" s="986"/>
      <c r="D24" s="986"/>
      <c r="E24" s="986"/>
      <c r="F24" s="986"/>
      <c r="G24" s="750"/>
      <c r="H24" s="751"/>
      <c r="I24" s="750"/>
      <c r="J24" s="750"/>
      <c r="K24" s="752"/>
      <c r="L24" s="753"/>
      <c r="M24" s="750"/>
    </row>
    <row r="25" spans="1:17" hidden="1" outlineLevel="1" x14ac:dyDescent="0.15">
      <c r="A25" s="994" t="s">
        <v>457</v>
      </c>
      <c r="B25" s="995"/>
      <c r="C25" s="995"/>
      <c r="D25" s="995"/>
      <c r="E25" s="995"/>
      <c r="G25" s="750"/>
      <c r="H25" s="751"/>
      <c r="I25" s="750"/>
      <c r="J25" s="750"/>
      <c r="K25" s="752"/>
      <c r="L25" s="753"/>
      <c r="M25" s="750"/>
    </row>
    <row r="26" spans="1:17" hidden="1" outlineLevel="1" x14ac:dyDescent="0.15">
      <c r="A26" s="994" t="s">
        <v>458</v>
      </c>
      <c r="B26" s="995"/>
      <c r="C26" s="995"/>
      <c r="G26" s="750"/>
      <c r="H26" s="751"/>
      <c r="I26" s="750"/>
      <c r="J26" s="750"/>
      <c r="K26" s="752"/>
      <c r="L26" s="753"/>
      <c r="M26" s="750"/>
    </row>
    <row r="27" spans="1:17" hidden="1" outlineLevel="1" x14ac:dyDescent="0.15">
      <c r="A27" s="740"/>
      <c r="B27" s="750"/>
      <c r="C27" s="750"/>
      <c r="D27" s="750"/>
      <c r="E27" s="750"/>
      <c r="F27" s="750"/>
      <c r="G27" s="750"/>
      <c r="H27" s="751"/>
      <c r="I27" s="750"/>
      <c r="J27" s="750"/>
      <c r="K27" s="752"/>
      <c r="L27" s="753"/>
      <c r="M27" s="750"/>
    </row>
    <row r="28" spans="1:17" hidden="1" outlineLevel="1" x14ac:dyDescent="0.15">
      <c r="A28" s="740"/>
      <c r="B28" s="740"/>
      <c r="C28" s="740"/>
      <c r="D28" s="740"/>
      <c r="E28" s="740"/>
      <c r="F28" s="740"/>
      <c r="G28" s="740"/>
      <c r="H28" s="751"/>
      <c r="I28" s="750"/>
      <c r="J28" s="750"/>
      <c r="K28" s="752"/>
      <c r="L28" s="753"/>
      <c r="M28" s="750"/>
    </row>
    <row r="29" spans="1:17" ht="49.5" hidden="1" customHeight="1" outlineLevel="1" x14ac:dyDescent="0.15">
      <c r="A29" s="990" t="s">
        <v>127</v>
      </c>
      <c r="B29" s="990"/>
      <c r="C29" s="990"/>
      <c r="D29" s="990"/>
      <c r="E29" s="990"/>
      <c r="F29" s="991"/>
      <c r="G29" s="991"/>
      <c r="H29" s="991"/>
      <c r="I29" s="991"/>
      <c r="J29" s="992"/>
      <c r="K29" s="992"/>
      <c r="L29" s="992"/>
      <c r="M29" s="992"/>
      <c r="N29" s="992"/>
    </row>
    <row r="30" spans="1:17" ht="71.25" hidden="1" outlineLevel="1" x14ac:dyDescent="0.15">
      <c r="A30" s="1011" t="s">
        <v>345</v>
      </c>
      <c r="B30" s="534" t="s">
        <v>356</v>
      </c>
      <c r="C30" s="535" t="s">
        <v>356</v>
      </c>
      <c r="D30" s="536" t="s">
        <v>360</v>
      </c>
      <c r="E30" s="537" t="s">
        <v>351</v>
      </c>
      <c r="F30" s="534" t="s">
        <v>353</v>
      </c>
      <c r="G30" s="535" t="s">
        <v>353</v>
      </c>
      <c r="H30" s="535" t="s">
        <v>350</v>
      </c>
      <c r="I30" s="535" t="s">
        <v>352</v>
      </c>
      <c r="J30" s="534" t="s">
        <v>354</v>
      </c>
      <c r="K30" s="535" t="s">
        <v>355</v>
      </c>
      <c r="L30" s="535" t="s">
        <v>363</v>
      </c>
      <c r="M30" s="537" t="s">
        <v>362</v>
      </c>
      <c r="N30" s="537" t="s">
        <v>357</v>
      </c>
    </row>
    <row r="31" spans="1:17" ht="28.5" hidden="1" outlineLevel="1" x14ac:dyDescent="0.15">
      <c r="A31" s="1012"/>
      <c r="B31" s="539" t="s">
        <v>144</v>
      </c>
      <c r="C31" s="540" t="s">
        <v>349</v>
      </c>
      <c r="D31" s="541" t="s">
        <v>145</v>
      </c>
      <c r="E31" s="542" t="s">
        <v>349</v>
      </c>
      <c r="F31" s="543" t="s">
        <v>146</v>
      </c>
      <c r="G31" s="540" t="s">
        <v>349</v>
      </c>
      <c r="H31" s="541" t="s">
        <v>145</v>
      </c>
      <c r="I31" s="540" t="s">
        <v>349</v>
      </c>
      <c r="J31" s="543" t="s">
        <v>146</v>
      </c>
      <c r="K31" s="541" t="s">
        <v>145</v>
      </c>
      <c r="L31" s="541" t="s">
        <v>146</v>
      </c>
      <c r="M31" s="542" t="s">
        <v>349</v>
      </c>
      <c r="N31" s="542" t="s">
        <v>349</v>
      </c>
    </row>
    <row r="32" spans="1:17" hidden="1" outlineLevel="1" x14ac:dyDescent="0.15">
      <c r="A32" s="754" t="s">
        <v>367</v>
      </c>
      <c r="B32" s="550">
        <v>534</v>
      </c>
      <c r="C32" s="755">
        <f>B32*10000</f>
        <v>5340000</v>
      </c>
      <c r="D32" s="560">
        <v>7.3</v>
      </c>
      <c r="E32" s="627">
        <f>C32*(100-D32)/100</f>
        <v>4950180</v>
      </c>
      <c r="F32" s="550">
        <v>38</v>
      </c>
      <c r="G32" s="755">
        <f>F32*10000</f>
        <v>380000</v>
      </c>
      <c r="H32" s="550">
        <v>0.41</v>
      </c>
      <c r="I32" s="628">
        <f t="shared" ref="I32:I36" si="6">(1-H32/100)*G32</f>
        <v>378442</v>
      </c>
      <c r="J32" s="552"/>
      <c r="K32" s="559"/>
      <c r="L32" s="577"/>
      <c r="M32" s="557">
        <f>J32*(1-K32/100)*10000+L32*10000</f>
        <v>0</v>
      </c>
      <c r="N32" s="557">
        <f>M32+I32+E32</f>
        <v>5328622</v>
      </c>
    </row>
    <row r="33" spans="1:14" hidden="1" outlineLevel="1" x14ac:dyDescent="0.15">
      <c r="A33" s="756" t="s">
        <v>368</v>
      </c>
      <c r="B33" s="550">
        <v>357</v>
      </c>
      <c r="C33" s="755">
        <f>B33*10000</f>
        <v>3570000</v>
      </c>
      <c r="D33" s="550">
        <v>6.01</v>
      </c>
      <c r="E33" s="628">
        <f>C33*(100-D33)/100</f>
        <v>3355443</v>
      </c>
      <c r="F33" s="552">
        <v>168</v>
      </c>
      <c r="G33" s="755">
        <f t="shared" ref="G33:G36" si="7">F33*10000</f>
        <v>1680000</v>
      </c>
      <c r="H33" s="550">
        <v>0.68</v>
      </c>
      <c r="I33" s="628">
        <f t="shared" si="6"/>
        <v>1668576</v>
      </c>
      <c r="J33" s="558">
        <v>1</v>
      </c>
      <c r="K33" s="559">
        <v>4.22</v>
      </c>
      <c r="L33" s="577"/>
      <c r="M33" s="557">
        <f>J33*(1-K33/100)*10000+L33*10000</f>
        <v>9578</v>
      </c>
      <c r="N33" s="557">
        <f>M33+I33+E33</f>
        <v>5033597</v>
      </c>
    </row>
    <row r="34" spans="1:14" hidden="1" outlineLevel="1" x14ac:dyDescent="0.15">
      <c r="A34" s="756" t="s">
        <v>369</v>
      </c>
      <c r="B34" s="550">
        <v>73</v>
      </c>
      <c r="C34" s="755">
        <f>B34*10000</f>
        <v>730000</v>
      </c>
      <c r="D34" s="550">
        <v>7.49</v>
      </c>
      <c r="E34" s="628">
        <f>C34*(100-D34)/100</f>
        <v>675323</v>
      </c>
      <c r="F34" s="552">
        <v>207</v>
      </c>
      <c r="G34" s="755">
        <f t="shared" si="7"/>
        <v>2070000</v>
      </c>
      <c r="H34" s="550">
        <v>0.79</v>
      </c>
      <c r="I34" s="628">
        <f t="shared" si="6"/>
        <v>2053647</v>
      </c>
      <c r="J34" s="552"/>
      <c r="K34" s="559"/>
      <c r="L34" s="577"/>
      <c r="M34" s="557">
        <f>J34*(1-K34/100)*10000+L34*10000</f>
        <v>0</v>
      </c>
      <c r="N34" s="557">
        <f>M34+I34+E34</f>
        <v>2728970</v>
      </c>
    </row>
    <row r="35" spans="1:14" hidden="1" outlineLevel="1" x14ac:dyDescent="0.15">
      <c r="A35" s="756" t="s">
        <v>507</v>
      </c>
      <c r="B35" s="550">
        <v>374</v>
      </c>
      <c r="C35" s="755">
        <f>B35*10000</f>
        <v>3740000</v>
      </c>
      <c r="D35" s="550">
        <v>7.57</v>
      </c>
      <c r="E35" s="628">
        <f>C35*(100-D35)/100</f>
        <v>3456882</v>
      </c>
      <c r="F35" s="552">
        <v>17</v>
      </c>
      <c r="G35" s="755">
        <f t="shared" si="7"/>
        <v>170000</v>
      </c>
      <c r="H35" s="550">
        <v>0.46</v>
      </c>
      <c r="I35" s="628">
        <f t="shared" si="6"/>
        <v>169218</v>
      </c>
      <c r="J35" s="552">
        <v>0.1</v>
      </c>
      <c r="K35" s="559">
        <v>4.22</v>
      </c>
      <c r="L35" s="577"/>
      <c r="M35" s="557">
        <f>J35*(1-K35/100)*10000+L35*10000</f>
        <v>957.80000000000007</v>
      </c>
      <c r="N35" s="557">
        <f>M35+I35+E35</f>
        <v>3627057.8</v>
      </c>
    </row>
    <row r="36" spans="1:14" hidden="1" outlineLevel="1" x14ac:dyDescent="0.15">
      <c r="A36" s="756" t="s">
        <v>508</v>
      </c>
      <c r="B36" s="550">
        <v>302</v>
      </c>
      <c r="C36" s="755">
        <f>B36*10000</f>
        <v>3020000</v>
      </c>
      <c r="D36" s="560">
        <v>9.1999999999999993</v>
      </c>
      <c r="E36" s="628">
        <f>C36*(100-D36)/100</f>
        <v>2742160</v>
      </c>
      <c r="F36" s="552">
        <v>50</v>
      </c>
      <c r="G36" s="755">
        <f t="shared" si="7"/>
        <v>500000</v>
      </c>
      <c r="H36" s="550">
        <v>1.2</v>
      </c>
      <c r="I36" s="628">
        <f t="shared" si="6"/>
        <v>494000</v>
      </c>
      <c r="J36" s="552">
        <v>3.9</v>
      </c>
      <c r="K36" s="559">
        <v>4.22</v>
      </c>
      <c r="L36" s="577"/>
      <c r="M36" s="557">
        <f>J36*(1-K36/100)*10000+L36*10000</f>
        <v>37354.199999999997</v>
      </c>
      <c r="N36" s="557">
        <f>M36+I36+E36</f>
        <v>3273514.2</v>
      </c>
    </row>
    <row r="37" spans="1:14" hidden="1" outlineLevel="1" x14ac:dyDescent="0.15">
      <c r="A37" s="757" t="s">
        <v>343</v>
      </c>
      <c r="B37" s="564"/>
      <c r="C37" s="564"/>
      <c r="D37" s="564"/>
      <c r="E37" s="631">
        <f>SUM(E32:E36)</f>
        <v>15179988</v>
      </c>
      <c r="F37" s="563"/>
      <c r="G37" s="563"/>
      <c r="H37" s="563"/>
      <c r="I37" s="631">
        <f>SUM(I32:I36)</f>
        <v>4763883</v>
      </c>
      <c r="J37" s="563"/>
      <c r="K37" s="563"/>
      <c r="L37" s="567"/>
      <c r="M37" s="569">
        <f>SUM(M32:M36)</f>
        <v>47890</v>
      </c>
      <c r="N37" s="758">
        <f>SUM(N32:N36)</f>
        <v>19991761</v>
      </c>
    </row>
    <row r="38" spans="1:14" hidden="1" outlineLevel="1" x14ac:dyDescent="0.15">
      <c r="A38" s="547" t="s">
        <v>358</v>
      </c>
      <c r="B38" s="547"/>
      <c r="C38" s="547"/>
      <c r="D38" s="547"/>
      <c r="E38" s="547"/>
      <c r="F38" s="573"/>
      <c r="G38" s="573"/>
      <c r="H38" s="759"/>
      <c r="I38" s="573"/>
      <c r="J38" s="573"/>
      <c r="K38" s="760"/>
      <c r="L38" s="760"/>
      <c r="M38" s="573"/>
      <c r="N38" s="573"/>
    </row>
    <row r="39" spans="1:14" hidden="1" outlineLevel="1" x14ac:dyDescent="0.15">
      <c r="A39" s="533" t="s">
        <v>457</v>
      </c>
      <c r="B39" s="547"/>
      <c r="C39" s="547"/>
      <c r="D39" s="547"/>
      <c r="E39" s="547"/>
      <c r="F39" s="573"/>
      <c r="G39" s="573"/>
      <c r="H39" s="759"/>
      <c r="I39" s="573"/>
      <c r="J39" s="573"/>
      <c r="K39" s="760"/>
      <c r="L39" s="760"/>
      <c r="M39" s="573"/>
      <c r="N39" s="573"/>
    </row>
    <row r="40" spans="1:14" ht="15.75" hidden="1" customHeight="1" outlineLevel="1" x14ac:dyDescent="0.15">
      <c r="A40" s="547" t="s">
        <v>459</v>
      </c>
      <c r="B40" s="531"/>
      <c r="C40" s="531"/>
      <c r="D40" s="531"/>
      <c r="E40" s="531"/>
      <c r="F40" s="573"/>
      <c r="G40" s="573"/>
      <c r="H40" s="759"/>
      <c r="I40" s="573"/>
      <c r="J40" s="573"/>
      <c r="K40" s="760"/>
      <c r="L40" s="761"/>
      <c r="M40" s="573"/>
      <c r="N40" s="573"/>
    </row>
    <row r="41" spans="1:14" hidden="1" outlineLevel="1" x14ac:dyDescent="0.15">
      <c r="B41" s="547"/>
      <c r="C41" s="547"/>
      <c r="D41" s="547"/>
      <c r="E41" s="532"/>
      <c r="F41" s="573"/>
      <c r="G41" s="573"/>
      <c r="H41" s="759"/>
      <c r="I41" s="573"/>
      <c r="J41" s="573"/>
      <c r="K41" s="760"/>
      <c r="L41" s="760"/>
      <c r="M41" s="573"/>
      <c r="N41" s="573"/>
    </row>
    <row r="42" spans="1:14" hidden="1" outlineLevel="1" x14ac:dyDescent="0.15">
      <c r="A42" s="573"/>
      <c r="B42" s="573"/>
      <c r="C42" s="573"/>
      <c r="D42" s="573"/>
      <c r="E42" s="573"/>
      <c r="F42" s="573"/>
      <c r="G42" s="573"/>
      <c r="H42" s="759"/>
      <c r="I42" s="573"/>
      <c r="J42" s="573"/>
      <c r="K42" s="760"/>
      <c r="L42" s="760"/>
      <c r="M42" s="573"/>
      <c r="N42" s="573"/>
    </row>
    <row r="43" spans="1:14" ht="18.75" hidden="1" outlineLevel="1" x14ac:dyDescent="0.15">
      <c r="A43" s="496"/>
      <c r="B43" s="573"/>
      <c r="C43" s="573"/>
      <c r="D43" s="573"/>
      <c r="E43" s="573"/>
      <c r="F43" s="573"/>
      <c r="G43" s="573"/>
      <c r="H43" s="759"/>
      <c r="I43" s="573"/>
      <c r="J43" s="573"/>
      <c r="K43" s="760"/>
      <c r="L43" s="760"/>
      <c r="M43" s="573"/>
      <c r="N43" s="573"/>
    </row>
    <row r="44" spans="1:14" ht="37.5" hidden="1" customHeight="1" outlineLevel="1" x14ac:dyDescent="0.15">
      <c r="A44" s="1015" t="s">
        <v>128</v>
      </c>
      <c r="B44" s="1016"/>
      <c r="C44" s="1016"/>
      <c r="D44" s="1016"/>
      <c r="E44" s="1016"/>
      <c r="F44" s="1016"/>
      <c r="G44" s="1016"/>
      <c r="H44" s="1016"/>
      <c r="I44" s="1016"/>
      <c r="J44" s="1016"/>
      <c r="K44" s="1016"/>
      <c r="L44" s="1016"/>
      <c r="M44" s="573"/>
      <c r="N44" s="573"/>
    </row>
    <row r="45" spans="1:14" ht="48.75" hidden="1" customHeight="1" outlineLevel="1" x14ac:dyDescent="0.15">
      <c r="A45" s="553"/>
      <c r="B45" s="575" t="s">
        <v>349</v>
      </c>
      <c r="C45" s="554"/>
      <c r="D45" s="498" t="s">
        <v>491</v>
      </c>
      <c r="E45" s="498" t="s">
        <v>492</v>
      </c>
      <c r="F45" s="498" t="s">
        <v>493</v>
      </c>
      <c r="G45" s="498" t="s">
        <v>494</v>
      </c>
      <c r="H45" s="555"/>
      <c r="I45" s="498" t="s">
        <v>495</v>
      </c>
      <c r="J45" s="498" t="s">
        <v>496</v>
      </c>
      <c r="K45" s="498" t="s">
        <v>497</v>
      </c>
      <c r="L45" s="500" t="s">
        <v>498</v>
      </c>
      <c r="M45" s="573"/>
      <c r="N45" s="573"/>
    </row>
    <row r="46" spans="1:14" ht="112.5" hidden="1" customHeight="1" outlineLevel="1" x14ac:dyDescent="0.15">
      <c r="A46" s="576" t="s">
        <v>364</v>
      </c>
      <c r="B46" s="577">
        <f>N37</f>
        <v>19991761</v>
      </c>
      <c r="C46" s="578" t="s">
        <v>365</v>
      </c>
      <c r="D46" s="579">
        <f>N23</f>
        <v>168110321.98395547</v>
      </c>
      <c r="E46" s="579">
        <f>O23</f>
        <v>1795.8728180999999</v>
      </c>
      <c r="F46" s="579">
        <f>P23</f>
        <v>2627.9304212100005</v>
      </c>
      <c r="G46" s="579">
        <f>Q23</f>
        <v>168938342.06992856</v>
      </c>
      <c r="H46" s="578" t="s">
        <v>471</v>
      </c>
      <c r="I46" s="580">
        <f>D46/B46</f>
        <v>8.4089801785823415</v>
      </c>
      <c r="J46" s="580">
        <f>E46/B46</f>
        <v>8.9830646639883294E-5</v>
      </c>
      <c r="K46" s="580">
        <f>F46/B46</f>
        <v>1.3145067216489836E-4</v>
      </c>
      <c r="L46" s="581">
        <f>G46/B46</f>
        <v>8.4503982450534778</v>
      </c>
      <c r="M46" s="573"/>
      <c r="N46" s="573"/>
    </row>
    <row r="47" spans="1:14" ht="156" hidden="1" customHeight="1" outlineLevel="1" x14ac:dyDescent="0.15">
      <c r="A47" s="576" t="s">
        <v>453</v>
      </c>
      <c r="B47" s="552">
        <v>0</v>
      </c>
      <c r="C47" s="552"/>
      <c r="D47" s="552"/>
      <c r="E47" s="552"/>
      <c r="F47" s="582"/>
      <c r="G47" s="583"/>
      <c r="H47" s="578" t="s">
        <v>455</v>
      </c>
      <c r="I47" s="580">
        <f>I46</f>
        <v>8.4089801785823415</v>
      </c>
      <c r="J47" s="580">
        <f>J46</f>
        <v>8.9830646639883294E-5</v>
      </c>
      <c r="K47" s="580">
        <f>K46</f>
        <v>1.3145067216489836E-4</v>
      </c>
      <c r="L47" s="581">
        <f>L46</f>
        <v>8.4503982450534778</v>
      </c>
      <c r="M47" s="573"/>
      <c r="N47" s="573"/>
    </row>
    <row r="48" spans="1:14" hidden="1" outlineLevel="1" x14ac:dyDescent="0.15">
      <c r="A48" s="616"/>
      <c r="B48" s="584"/>
      <c r="C48" s="585"/>
      <c r="D48" s="586"/>
      <c r="E48" s="587"/>
      <c r="F48" s="588"/>
      <c r="G48" s="589"/>
      <c r="H48" s="972"/>
      <c r="I48" s="991"/>
      <c r="J48" s="991"/>
      <c r="K48" s="991"/>
      <c r="L48" s="590"/>
      <c r="M48" s="573"/>
      <c r="N48" s="573"/>
    </row>
    <row r="49" spans="1:17" collapsed="1" x14ac:dyDescent="0.15">
      <c r="A49" s="740"/>
      <c r="B49" s="740"/>
      <c r="C49" s="740"/>
      <c r="D49" s="740"/>
      <c r="E49" s="740"/>
      <c r="F49" s="740"/>
      <c r="G49" s="740"/>
      <c r="H49" s="762"/>
      <c r="I49" s="740"/>
      <c r="J49" s="740"/>
      <c r="K49" s="763"/>
      <c r="L49" s="763"/>
      <c r="M49" s="740"/>
    </row>
    <row r="50" spans="1:17" ht="27" customHeight="1" x14ac:dyDescent="0.15">
      <c r="A50" s="496" t="s">
        <v>75</v>
      </c>
      <c r="B50" s="740"/>
      <c r="C50" s="740"/>
      <c r="D50" s="740"/>
      <c r="E50" s="740"/>
      <c r="F50" s="740"/>
      <c r="G50" s="740"/>
      <c r="H50" s="762"/>
      <c r="I50" s="740"/>
      <c r="J50" s="740"/>
      <c r="K50" s="763"/>
      <c r="L50" s="763"/>
      <c r="M50" s="740"/>
    </row>
    <row r="51" spans="1:17" ht="42" hidden="1" customHeight="1" outlineLevel="1" x14ac:dyDescent="0.15">
      <c r="A51" s="1013" t="s">
        <v>120</v>
      </c>
      <c r="B51" s="1013"/>
      <c r="C51" s="1013"/>
      <c r="D51" s="1013"/>
      <c r="E51" s="1013"/>
      <c r="F51" s="1013"/>
      <c r="G51" s="1013"/>
      <c r="H51" s="1013"/>
      <c r="I51" s="1013"/>
      <c r="J51" s="1013"/>
      <c r="K51" s="1013"/>
      <c r="L51" s="1013"/>
      <c r="M51" s="1013"/>
      <c r="N51" s="1013"/>
      <c r="O51" s="1013"/>
      <c r="P51" s="1013"/>
      <c r="Q51" s="1013"/>
    </row>
    <row r="52" spans="1:17" ht="94.5" hidden="1" outlineLevel="1" x14ac:dyDescent="0.15">
      <c r="A52" s="498" t="s">
        <v>398</v>
      </c>
      <c r="B52" s="498" t="s">
        <v>399</v>
      </c>
      <c r="C52" s="730" t="s">
        <v>373</v>
      </c>
      <c r="D52" s="730" t="s">
        <v>372</v>
      </c>
      <c r="E52" s="730" t="s">
        <v>371</v>
      </c>
      <c r="F52" s="730" t="s">
        <v>370</v>
      </c>
      <c r="G52" s="730" t="s">
        <v>374</v>
      </c>
      <c r="H52" s="498" t="s">
        <v>255</v>
      </c>
      <c r="I52" s="498" t="s">
        <v>156</v>
      </c>
      <c r="J52" s="498" t="s">
        <v>218</v>
      </c>
      <c r="K52" s="499" t="s">
        <v>217</v>
      </c>
      <c r="L52" s="498" t="s">
        <v>482</v>
      </c>
      <c r="M52" s="498" t="s">
        <v>483</v>
      </c>
      <c r="N52" s="498" t="s">
        <v>484</v>
      </c>
      <c r="O52" s="498" t="s">
        <v>485</v>
      </c>
      <c r="P52" s="498" t="s">
        <v>486</v>
      </c>
      <c r="Q52" s="500" t="s">
        <v>487</v>
      </c>
    </row>
    <row r="53" spans="1:17" ht="59.25" hidden="1" outlineLevel="1" x14ac:dyDescent="0.15">
      <c r="A53" s="732"/>
      <c r="B53" s="732"/>
      <c r="C53" s="733"/>
      <c r="D53" s="733"/>
      <c r="E53" s="733"/>
      <c r="F53" s="733"/>
      <c r="G53" s="733"/>
      <c r="H53" s="732"/>
      <c r="I53" s="734" t="s">
        <v>92</v>
      </c>
      <c r="J53" s="732" t="s">
        <v>404</v>
      </c>
      <c r="K53" s="734" t="s">
        <v>488</v>
      </c>
      <c r="L53" s="502" t="s">
        <v>489</v>
      </c>
      <c r="M53" s="502" t="s">
        <v>490</v>
      </c>
      <c r="N53" s="502" t="s">
        <v>405</v>
      </c>
      <c r="O53" s="502" t="s">
        <v>405</v>
      </c>
      <c r="P53" s="502" t="s">
        <v>405</v>
      </c>
      <c r="Q53" s="503" t="s">
        <v>405</v>
      </c>
    </row>
    <row r="54" spans="1:17" hidden="1" outlineLevel="1" x14ac:dyDescent="0.15">
      <c r="A54" s="591"/>
      <c r="B54" s="591"/>
      <c r="C54" s="591" t="s">
        <v>380</v>
      </c>
      <c r="D54" s="593" t="s">
        <v>381</v>
      </c>
      <c r="E54" s="593" t="s">
        <v>382</v>
      </c>
      <c r="F54" s="593" t="s">
        <v>388</v>
      </c>
      <c r="G54" s="593" t="s">
        <v>384</v>
      </c>
      <c r="H54" s="593" t="s">
        <v>389</v>
      </c>
      <c r="I54" s="591" t="s">
        <v>386</v>
      </c>
      <c r="J54" s="593" t="s">
        <v>378</v>
      </c>
      <c r="K54" s="592" t="s">
        <v>379</v>
      </c>
      <c r="L54" s="593" t="s">
        <v>375</v>
      </c>
      <c r="M54" s="593" t="s">
        <v>376</v>
      </c>
      <c r="N54" s="593" t="s">
        <v>224</v>
      </c>
      <c r="O54" s="594" t="s">
        <v>283</v>
      </c>
      <c r="P54" s="594" t="s">
        <v>284</v>
      </c>
      <c r="Q54" s="735" t="s">
        <v>285</v>
      </c>
    </row>
    <row r="55" spans="1:17" ht="28.5" hidden="1" outlineLevel="1" x14ac:dyDescent="0.15">
      <c r="A55" s="508" t="s">
        <v>324</v>
      </c>
      <c r="B55" s="509" t="s">
        <v>406</v>
      </c>
      <c r="C55" s="513">
        <v>3303.44</v>
      </c>
      <c r="D55" s="513">
        <v>1969.03</v>
      </c>
      <c r="E55" s="513">
        <v>470.85</v>
      </c>
      <c r="F55" s="741">
        <v>2165.8000000000002</v>
      </c>
      <c r="G55" s="513">
        <v>1762.11</v>
      </c>
      <c r="H55" s="733">
        <v>9671.23</v>
      </c>
      <c r="I55" s="512">
        <f>'燃料参数Fuel EF'!B3</f>
        <v>26.37</v>
      </c>
      <c r="J55" s="599">
        <f>'燃料参数Fuel EF'!C3</f>
        <v>98</v>
      </c>
      <c r="K55" s="514">
        <f>'燃料参数Fuel EF'!D3</f>
        <v>20908</v>
      </c>
      <c r="L55" s="764">
        <f>'燃料参数Fuel EF'!E3</f>
        <v>1E-3</v>
      </c>
      <c r="M55" s="512">
        <f>'燃料参数Fuel EF'!F3</f>
        <v>1.5E-3</v>
      </c>
      <c r="N55" s="622">
        <f>H55*K55*I55*J55*44/12/100/100</f>
        <v>191602794.58266407</v>
      </c>
      <c r="O55" s="622">
        <f>H55*K55*L55/100</f>
        <v>2022.0607683999999</v>
      </c>
      <c r="P55" s="622">
        <f>H55*K55*M55/100</f>
        <v>3033.0911526</v>
      </c>
      <c r="Q55" s="516">
        <f t="shared" ref="Q55:Q70" si="8">N55+O55*25+P55*298</f>
        <v>192557207.26534888</v>
      </c>
    </row>
    <row r="56" spans="1:17" ht="28.5" hidden="1" outlineLevel="1" x14ac:dyDescent="0.15">
      <c r="A56" s="517" t="s">
        <v>325</v>
      </c>
      <c r="B56" s="509" t="s">
        <v>406</v>
      </c>
      <c r="C56" s="513"/>
      <c r="D56" s="513"/>
      <c r="E56" s="513"/>
      <c r="F56" s="513"/>
      <c r="G56" s="513"/>
      <c r="H56" s="733">
        <v>0</v>
      </c>
      <c r="I56" s="512">
        <f>'燃料参数Fuel EF'!B4</f>
        <v>25.41</v>
      </c>
      <c r="J56" s="599">
        <f>'燃料参数Fuel EF'!C4</f>
        <v>98</v>
      </c>
      <c r="K56" s="514">
        <f>'燃料参数Fuel EF'!D4</f>
        <v>26344</v>
      </c>
      <c r="L56" s="764">
        <f>'燃料参数Fuel EF'!E4</f>
        <v>1E-3</v>
      </c>
      <c r="M56" s="512">
        <f>'燃料参数Fuel EF'!F4</f>
        <v>1.5E-3</v>
      </c>
      <c r="N56" s="622">
        <f t="shared" ref="N56:N70" si="9">H56*K56*I56*J56*44/12/100/100</f>
        <v>0</v>
      </c>
      <c r="O56" s="622">
        <f t="shared" ref="O56:O70" si="10">H56*K56*L56/100</f>
        <v>0</v>
      </c>
      <c r="P56" s="622">
        <f t="shared" ref="P56:P70" si="11">H56*K56*M56/100</f>
        <v>0</v>
      </c>
      <c r="Q56" s="518">
        <f t="shared" si="8"/>
        <v>0</v>
      </c>
    </row>
    <row r="57" spans="1:17" ht="28.5" hidden="1" outlineLevel="1" x14ac:dyDescent="0.15">
      <c r="A57" s="517" t="s">
        <v>326</v>
      </c>
      <c r="B57" s="509" t="s">
        <v>406</v>
      </c>
      <c r="C57" s="513">
        <v>3.73</v>
      </c>
      <c r="D57" s="513"/>
      <c r="E57" s="513"/>
      <c r="F57" s="513">
        <v>124.31</v>
      </c>
      <c r="G57" s="513">
        <v>7.73</v>
      </c>
      <c r="H57" s="733">
        <v>135.77000000000001</v>
      </c>
      <c r="I57" s="512">
        <f>'燃料参数Fuel EF'!B5</f>
        <v>25.41</v>
      </c>
      <c r="J57" s="599">
        <f>'燃料参数Fuel EF'!C5</f>
        <v>98</v>
      </c>
      <c r="K57" s="514">
        <f>'燃料参数Fuel EF'!D5</f>
        <v>10454</v>
      </c>
      <c r="L57" s="764">
        <f>'燃料参数Fuel EF'!E5</f>
        <v>1E-3</v>
      </c>
      <c r="M57" s="512">
        <f>'燃料参数Fuel EF'!F5</f>
        <v>1.5E-3</v>
      </c>
      <c r="N57" s="622">
        <f t="shared" si="9"/>
        <v>1295950.7129522802</v>
      </c>
      <c r="O57" s="622">
        <f t="shared" si="10"/>
        <v>14.193395800000001</v>
      </c>
      <c r="P57" s="622">
        <f t="shared" si="11"/>
        <v>21.290093700000003</v>
      </c>
      <c r="Q57" s="518">
        <f t="shared" si="8"/>
        <v>1302649.9957698802</v>
      </c>
    </row>
    <row r="58" spans="1:17" ht="28.5" hidden="1" outlineLevel="1" x14ac:dyDescent="0.15">
      <c r="A58" s="517" t="s">
        <v>327</v>
      </c>
      <c r="B58" s="509" t="s">
        <v>406</v>
      </c>
      <c r="C58" s="513">
        <v>3.53</v>
      </c>
      <c r="D58" s="513"/>
      <c r="E58" s="513"/>
      <c r="F58" s="513"/>
      <c r="G58" s="513"/>
      <c r="H58" s="733">
        <v>3.53</v>
      </c>
      <c r="I58" s="512">
        <f>'燃料参数Fuel EF'!B6</f>
        <v>33.56</v>
      </c>
      <c r="J58" s="599">
        <f>'燃料参数Fuel EF'!C6</f>
        <v>98</v>
      </c>
      <c r="K58" s="514">
        <f>'燃料参数Fuel EF'!D6</f>
        <v>17584</v>
      </c>
      <c r="L58" s="764">
        <f>'燃料参数Fuel EF'!E6</f>
        <v>1E-3</v>
      </c>
      <c r="M58" s="512">
        <f>'燃料参数Fuel EF'!F6</f>
        <v>1.5E-3</v>
      </c>
      <c r="N58" s="622">
        <f t="shared" si="9"/>
        <v>74853.452922453347</v>
      </c>
      <c r="O58" s="622">
        <f t="shared" si="10"/>
        <v>0.62071520000000002</v>
      </c>
      <c r="P58" s="622">
        <f t="shared" si="11"/>
        <v>0.93107280000000003</v>
      </c>
      <c r="Q58" s="518">
        <f t="shared" si="8"/>
        <v>75146.43049685334</v>
      </c>
    </row>
    <row r="59" spans="1:17" ht="39" hidden="1" customHeight="1" outlineLevel="1" x14ac:dyDescent="0.15">
      <c r="A59" s="517" t="s">
        <v>328</v>
      </c>
      <c r="B59" s="509" t="s">
        <v>406</v>
      </c>
      <c r="C59" s="513"/>
      <c r="D59" s="513"/>
      <c r="E59" s="513"/>
      <c r="F59" s="513"/>
      <c r="G59" s="513"/>
      <c r="H59" s="733">
        <v>0</v>
      </c>
      <c r="I59" s="512">
        <f>'燃料参数Fuel EF'!B7</f>
        <v>29.42</v>
      </c>
      <c r="J59" s="599">
        <f>'燃料参数Fuel EF'!C7</f>
        <v>93</v>
      </c>
      <c r="K59" s="520">
        <f>'燃料参数Fuel EF'!D7</f>
        <v>28435</v>
      </c>
      <c r="L59" s="765">
        <f>'燃料参数Fuel EF'!E7</f>
        <v>1E-3</v>
      </c>
      <c r="M59" s="512">
        <f>'燃料参数Fuel EF'!F7</f>
        <v>1.5E-3</v>
      </c>
      <c r="N59" s="622">
        <f t="shared" si="9"/>
        <v>0</v>
      </c>
      <c r="O59" s="622">
        <f t="shared" si="10"/>
        <v>0</v>
      </c>
      <c r="P59" s="622">
        <f t="shared" si="11"/>
        <v>0</v>
      </c>
      <c r="Q59" s="518">
        <f t="shared" si="8"/>
        <v>0</v>
      </c>
    </row>
    <row r="60" spans="1:17" ht="42.75" hidden="1" outlineLevel="1" x14ac:dyDescent="0.15">
      <c r="A60" s="517" t="s">
        <v>329</v>
      </c>
      <c r="B60" s="509" t="s">
        <v>323</v>
      </c>
      <c r="C60" s="513">
        <v>0.52</v>
      </c>
      <c r="D60" s="513">
        <v>0.65</v>
      </c>
      <c r="E60" s="513"/>
      <c r="F60" s="513"/>
      <c r="G60" s="513">
        <v>0.26</v>
      </c>
      <c r="H60" s="733">
        <v>1.43</v>
      </c>
      <c r="I60" s="599">
        <f>'燃料参数Fuel EF'!B8</f>
        <v>13.58</v>
      </c>
      <c r="J60" s="599">
        <f>'燃料参数Fuel EF'!C8</f>
        <v>99</v>
      </c>
      <c r="K60" s="514">
        <f>'燃料参数Fuel EF'!D8</f>
        <v>173535</v>
      </c>
      <c r="L60" s="764">
        <f>'燃料参数Fuel EF'!E8</f>
        <v>1E-3</v>
      </c>
      <c r="M60" s="512">
        <f>'燃料参数Fuel EF'!F8</f>
        <v>1E-4</v>
      </c>
      <c r="N60" s="622">
        <f t="shared" si="9"/>
        <v>122329.02451769999</v>
      </c>
      <c r="O60" s="622">
        <f t="shared" si="10"/>
        <v>2.4815505</v>
      </c>
      <c r="P60" s="622">
        <f t="shared" si="11"/>
        <v>0.24815505000000002</v>
      </c>
      <c r="Q60" s="518">
        <f t="shared" si="8"/>
        <v>122465.01348509999</v>
      </c>
    </row>
    <row r="61" spans="1:17" ht="42.75" hidden="1" outlineLevel="1" x14ac:dyDescent="0.15">
      <c r="A61" s="517" t="s">
        <v>330</v>
      </c>
      <c r="B61" s="509" t="s">
        <v>323</v>
      </c>
      <c r="C61" s="513">
        <v>14.14</v>
      </c>
      <c r="D61" s="513">
        <v>0.71</v>
      </c>
      <c r="E61" s="513"/>
      <c r="F61" s="513"/>
      <c r="G61" s="513"/>
      <c r="H61" s="733">
        <v>14.850000000000001</v>
      </c>
      <c r="I61" s="600">
        <f>'燃料参数Fuel EF'!B9</f>
        <v>12.2</v>
      </c>
      <c r="J61" s="599">
        <f>'燃料参数Fuel EF'!C9</f>
        <v>99</v>
      </c>
      <c r="K61" s="514">
        <f>'燃料参数Fuel EF'!D9</f>
        <v>202218</v>
      </c>
      <c r="L61" s="764">
        <f>'燃料参数Fuel EF'!E9</f>
        <v>1E-3</v>
      </c>
      <c r="M61" s="512">
        <f>'燃料参数Fuel EF'!F9</f>
        <v>1E-4</v>
      </c>
      <c r="N61" s="622">
        <f t="shared" si="9"/>
        <v>1329880.812678</v>
      </c>
      <c r="O61" s="622">
        <f t="shared" si="10"/>
        <v>30.029373000000007</v>
      </c>
      <c r="P61" s="622">
        <f t="shared" si="11"/>
        <v>3.0029373000000006</v>
      </c>
      <c r="Q61" s="518">
        <f t="shared" si="8"/>
        <v>1331526.4223184001</v>
      </c>
    </row>
    <row r="62" spans="1:17" ht="28.5" hidden="1" outlineLevel="1" x14ac:dyDescent="0.15">
      <c r="A62" s="517" t="s">
        <v>331</v>
      </c>
      <c r="B62" s="509" t="s">
        <v>406</v>
      </c>
      <c r="C62" s="750"/>
      <c r="D62" s="513"/>
      <c r="E62" s="513"/>
      <c r="F62" s="513"/>
      <c r="G62" s="513">
        <v>0.09</v>
      </c>
      <c r="H62" s="733">
        <v>0.09</v>
      </c>
      <c r="I62" s="599">
        <f>'燃料参数Fuel EF'!B10</f>
        <v>20.079999999999998</v>
      </c>
      <c r="J62" s="599">
        <f>'燃料参数Fuel EF'!C10</f>
        <v>98</v>
      </c>
      <c r="K62" s="520">
        <f>'燃料参数Fuel EF'!D10</f>
        <v>41816</v>
      </c>
      <c r="L62" s="765">
        <f>'燃料参数Fuel EF'!E10</f>
        <v>3.0000000000000001E-3</v>
      </c>
      <c r="M62" s="512">
        <f>'燃料参数Fuel EF'!F10</f>
        <v>5.9999999999999995E-4</v>
      </c>
      <c r="N62" s="622">
        <f t="shared" si="9"/>
        <v>2715.47751552</v>
      </c>
      <c r="O62" s="622">
        <f t="shared" si="10"/>
        <v>0.11290320000000001</v>
      </c>
      <c r="P62" s="622">
        <f t="shared" si="11"/>
        <v>2.2580639999999996E-2</v>
      </c>
      <c r="Q62" s="518">
        <f t="shared" si="8"/>
        <v>2725.0291262400001</v>
      </c>
    </row>
    <row r="63" spans="1:17" ht="28.5" hidden="1" outlineLevel="1" x14ac:dyDescent="0.15">
      <c r="A63" s="517" t="s">
        <v>332</v>
      </c>
      <c r="B63" s="509" t="s">
        <v>406</v>
      </c>
      <c r="C63" s="513">
        <v>0.02</v>
      </c>
      <c r="D63" s="513"/>
      <c r="E63" s="513"/>
      <c r="F63" s="513"/>
      <c r="G63" s="513"/>
      <c r="H63" s="733">
        <v>0.02</v>
      </c>
      <c r="I63" s="599">
        <f>'燃料参数Fuel EF'!B11</f>
        <v>18.899999999999999</v>
      </c>
      <c r="J63" s="599">
        <f>'燃料参数Fuel EF'!C11</f>
        <v>98</v>
      </c>
      <c r="K63" s="520">
        <f>'燃料参数Fuel EF'!D11</f>
        <v>43070</v>
      </c>
      <c r="L63" s="765">
        <f>'燃料参数Fuel EF'!E11</f>
        <v>3.0000000000000001E-3</v>
      </c>
      <c r="M63" s="512">
        <f>'燃料参数Fuel EF'!F11</f>
        <v>5.9999999999999995E-4</v>
      </c>
      <c r="N63" s="622">
        <f t="shared" si="9"/>
        <v>585.01119599999993</v>
      </c>
      <c r="O63" s="622">
        <f t="shared" si="10"/>
        <v>2.5842E-2</v>
      </c>
      <c r="P63" s="622">
        <f t="shared" si="11"/>
        <v>5.1684000000000001E-3</v>
      </c>
      <c r="Q63" s="518">
        <f t="shared" si="8"/>
        <v>587.19742919999987</v>
      </c>
    </row>
    <row r="64" spans="1:17" ht="28.5" hidden="1" outlineLevel="1" x14ac:dyDescent="0.15">
      <c r="A64" s="517" t="s">
        <v>333</v>
      </c>
      <c r="B64" s="509" t="s">
        <v>406</v>
      </c>
      <c r="C64" s="513">
        <v>1.1200000000000001</v>
      </c>
      <c r="D64" s="513">
        <v>0.26</v>
      </c>
      <c r="E64" s="513">
        <v>0.42</v>
      </c>
      <c r="F64" s="513"/>
      <c r="G64" s="513">
        <v>1.77</v>
      </c>
      <c r="H64" s="733">
        <v>3.5700000000000003</v>
      </c>
      <c r="I64" s="599">
        <f>'燃料参数Fuel EF'!B12</f>
        <v>20.2</v>
      </c>
      <c r="J64" s="599">
        <f>'燃料参数Fuel EF'!C12</f>
        <v>98</v>
      </c>
      <c r="K64" s="520">
        <f>'燃料参数Fuel EF'!D12</f>
        <v>42652</v>
      </c>
      <c r="L64" s="765">
        <f>'燃料参数Fuel EF'!E12</f>
        <v>3.0000000000000001E-3</v>
      </c>
      <c r="M64" s="512">
        <f>'燃料参数Fuel EF'!F12</f>
        <v>5.9999999999999995E-4</v>
      </c>
      <c r="N64" s="622">
        <f t="shared" si="9"/>
        <v>110523.97405280001</v>
      </c>
      <c r="O64" s="622">
        <f t="shared" si="10"/>
        <v>4.5680292000000007</v>
      </c>
      <c r="P64" s="622">
        <f t="shared" si="11"/>
        <v>0.91360584</v>
      </c>
      <c r="Q64" s="518">
        <f t="shared" si="8"/>
        <v>110910.42932312001</v>
      </c>
    </row>
    <row r="65" spans="1:17" ht="28.5" hidden="1" outlineLevel="1" x14ac:dyDescent="0.15">
      <c r="A65" s="517" t="s">
        <v>334</v>
      </c>
      <c r="B65" s="509" t="s">
        <v>406</v>
      </c>
      <c r="C65" s="513">
        <v>0.01</v>
      </c>
      <c r="D65" s="513">
        <v>1.05</v>
      </c>
      <c r="E65" s="513">
        <v>0.04</v>
      </c>
      <c r="F65" s="513"/>
      <c r="G65" s="513">
        <v>0.05</v>
      </c>
      <c r="H65" s="733">
        <v>1.1500000000000001</v>
      </c>
      <c r="I65" s="600">
        <f>'燃料参数Fuel EF'!B13</f>
        <v>21.1</v>
      </c>
      <c r="J65" s="599">
        <f>'燃料参数Fuel EF'!C13</f>
        <v>98</v>
      </c>
      <c r="K65" s="520">
        <f>'燃料参数Fuel EF'!D13</f>
        <v>41816</v>
      </c>
      <c r="L65" s="765">
        <f>'燃料参数Fuel EF'!E13</f>
        <v>3.0000000000000001E-3</v>
      </c>
      <c r="M65" s="512">
        <f>'燃料参数Fuel EF'!F13</f>
        <v>5.9999999999999995E-4</v>
      </c>
      <c r="N65" s="622">
        <f t="shared" si="9"/>
        <v>36460.304290666674</v>
      </c>
      <c r="O65" s="622">
        <f t="shared" si="10"/>
        <v>1.4426520000000003</v>
      </c>
      <c r="P65" s="622">
        <f t="shared" si="11"/>
        <v>0.28853040000000002</v>
      </c>
      <c r="Q65" s="518">
        <f t="shared" si="8"/>
        <v>36582.352649866676</v>
      </c>
    </row>
    <row r="66" spans="1:17" ht="28.5" hidden="1" outlineLevel="1" x14ac:dyDescent="0.15">
      <c r="A66" s="517" t="s">
        <v>335</v>
      </c>
      <c r="B66" s="509" t="s">
        <v>406</v>
      </c>
      <c r="C66" s="513"/>
      <c r="D66" s="513"/>
      <c r="E66" s="513"/>
      <c r="F66" s="513"/>
      <c r="G66" s="513"/>
      <c r="H66" s="733">
        <v>0</v>
      </c>
      <c r="I66" s="600">
        <f>'燃料参数Fuel EF'!B14</f>
        <v>17.2</v>
      </c>
      <c r="J66" s="599">
        <f>'燃料参数Fuel EF'!C14</f>
        <v>99</v>
      </c>
      <c r="K66" s="520">
        <f>'燃料参数Fuel EF'!D14</f>
        <v>50179</v>
      </c>
      <c r="L66" s="765">
        <f>'燃料参数Fuel EF'!E14</f>
        <v>1E-3</v>
      </c>
      <c r="M66" s="512">
        <f>'燃料参数Fuel EF'!F14</f>
        <v>1E-4</v>
      </c>
      <c r="N66" s="622">
        <f t="shared" si="9"/>
        <v>0</v>
      </c>
      <c r="O66" s="622">
        <f t="shared" si="10"/>
        <v>0</v>
      </c>
      <c r="P66" s="622">
        <f t="shared" si="11"/>
        <v>0</v>
      </c>
      <c r="Q66" s="518">
        <f t="shared" si="8"/>
        <v>0</v>
      </c>
    </row>
    <row r="67" spans="1:17" ht="28.5" hidden="1" outlineLevel="1" x14ac:dyDescent="0.15">
      <c r="A67" s="517" t="s">
        <v>336</v>
      </c>
      <c r="B67" s="509" t="s">
        <v>406</v>
      </c>
      <c r="C67" s="513"/>
      <c r="D67" s="513"/>
      <c r="E67" s="513"/>
      <c r="F67" s="513"/>
      <c r="G67" s="513">
        <v>5.99</v>
      </c>
      <c r="H67" s="733">
        <v>5.99</v>
      </c>
      <c r="I67" s="600">
        <f>'燃料参数Fuel EF'!B15</f>
        <v>18.2</v>
      </c>
      <c r="J67" s="599">
        <f>'燃料参数Fuel EF'!C15</f>
        <v>99</v>
      </c>
      <c r="K67" s="520">
        <f>'燃料参数Fuel EF'!D15</f>
        <v>45998</v>
      </c>
      <c r="L67" s="765">
        <f>'燃料参数Fuel EF'!E15</f>
        <v>1E-3</v>
      </c>
      <c r="M67" s="512">
        <f>'燃料参数Fuel EF'!F15</f>
        <v>1E-4</v>
      </c>
      <c r="N67" s="622">
        <f t="shared" si="9"/>
        <v>182030.3416932</v>
      </c>
      <c r="O67" s="622">
        <f t="shared" si="10"/>
        <v>2.7552802000000001</v>
      </c>
      <c r="P67" s="622">
        <f t="shared" si="11"/>
        <v>0.27552802000000004</v>
      </c>
      <c r="Q67" s="518">
        <f t="shared" si="8"/>
        <v>182181.33104815998</v>
      </c>
    </row>
    <row r="68" spans="1:17" ht="42.75" hidden="1" outlineLevel="1" x14ac:dyDescent="0.15">
      <c r="A68" s="517" t="s">
        <v>337</v>
      </c>
      <c r="B68" s="509" t="s">
        <v>323</v>
      </c>
      <c r="C68" s="513">
        <v>1.68</v>
      </c>
      <c r="D68" s="513">
        <v>0.49</v>
      </c>
      <c r="E68" s="513">
        <v>1.93</v>
      </c>
      <c r="F68" s="513"/>
      <c r="G68" s="513">
        <v>8.66</v>
      </c>
      <c r="H68" s="733">
        <v>12.76</v>
      </c>
      <c r="I68" s="599">
        <f>'燃料参数Fuel EF'!B16</f>
        <v>15.32</v>
      </c>
      <c r="J68" s="599">
        <f>'燃料参数Fuel EF'!C16</f>
        <v>99</v>
      </c>
      <c r="K68" s="520">
        <f>'燃料参数Fuel EF'!D16</f>
        <v>389310</v>
      </c>
      <c r="L68" s="765">
        <f>'燃料参数Fuel EF'!E16</f>
        <v>1E-3</v>
      </c>
      <c r="M68" s="512">
        <f>'燃料参数Fuel EF'!F16</f>
        <v>1E-4</v>
      </c>
      <c r="N68" s="622">
        <f t="shared" si="9"/>
        <v>2762559.3946896</v>
      </c>
      <c r="O68" s="622">
        <f t="shared" si="10"/>
        <v>49.675955999999999</v>
      </c>
      <c r="P68" s="622">
        <f t="shared" si="11"/>
        <v>4.9675955999999992</v>
      </c>
      <c r="Q68" s="518">
        <f t="shared" si="8"/>
        <v>2765281.6370783998</v>
      </c>
    </row>
    <row r="69" spans="1:17" ht="42.75" hidden="1" outlineLevel="1" x14ac:dyDescent="0.15">
      <c r="A69" s="517" t="s">
        <v>338</v>
      </c>
      <c r="B69" s="509" t="s">
        <v>406</v>
      </c>
      <c r="C69" s="513"/>
      <c r="D69" s="513"/>
      <c r="E69" s="513"/>
      <c r="F69" s="513"/>
      <c r="G69" s="513"/>
      <c r="H69" s="733">
        <v>0</v>
      </c>
      <c r="I69" s="601">
        <f>'燃料参数Fuel EF'!B17</f>
        <v>20</v>
      </c>
      <c r="J69" s="599">
        <f>'燃料参数Fuel EF'!C17</f>
        <v>98</v>
      </c>
      <c r="K69" s="514">
        <f>'燃料参数Fuel EF'!D17</f>
        <v>35168</v>
      </c>
      <c r="L69" s="764">
        <f>'燃料参数Fuel EF'!E17</f>
        <v>3.0000000000000001E-3</v>
      </c>
      <c r="M69" s="512">
        <f>'燃料参数Fuel EF'!F17</f>
        <v>5.9999999999999995E-4</v>
      </c>
      <c r="N69" s="622">
        <f t="shared" si="9"/>
        <v>0</v>
      </c>
      <c r="O69" s="622">
        <f t="shared" si="10"/>
        <v>0</v>
      </c>
      <c r="P69" s="622">
        <f t="shared" si="11"/>
        <v>0</v>
      </c>
      <c r="Q69" s="518">
        <f t="shared" si="8"/>
        <v>0</v>
      </c>
    </row>
    <row r="70" spans="1:17" ht="28.5" hidden="1" outlineLevel="1" x14ac:dyDescent="0.15">
      <c r="A70" s="517" t="s">
        <v>339</v>
      </c>
      <c r="B70" s="509" t="s">
        <v>406</v>
      </c>
      <c r="C70" s="513"/>
      <c r="D70" s="513"/>
      <c r="E70" s="513"/>
      <c r="F70" s="513"/>
      <c r="G70" s="513"/>
      <c r="H70" s="733">
        <v>0</v>
      </c>
      <c r="I70" s="512">
        <f>'燃料参数Fuel EF'!B18</f>
        <v>29.42</v>
      </c>
      <c r="J70" s="599">
        <f>'燃料参数Fuel EF'!C18</f>
        <v>93</v>
      </c>
      <c r="K70" s="514">
        <f>'燃料参数Fuel EF'!D18</f>
        <v>38099</v>
      </c>
      <c r="L70" s="764">
        <f>'燃料参数Fuel EF'!E18</f>
        <v>1E-3</v>
      </c>
      <c r="M70" s="512">
        <f>'燃料参数Fuel EF'!F18</f>
        <v>1.5E-3</v>
      </c>
      <c r="N70" s="622">
        <f t="shared" si="9"/>
        <v>0</v>
      </c>
      <c r="O70" s="622">
        <f t="shared" si="10"/>
        <v>0</v>
      </c>
      <c r="P70" s="622">
        <f t="shared" si="11"/>
        <v>0</v>
      </c>
      <c r="Q70" s="518">
        <f t="shared" si="8"/>
        <v>0</v>
      </c>
    </row>
    <row r="71" spans="1:17" ht="28.5" hidden="1" outlineLevel="1" x14ac:dyDescent="0.15">
      <c r="A71" s="517" t="s">
        <v>247</v>
      </c>
      <c r="B71" s="523" t="s">
        <v>407</v>
      </c>
      <c r="C71" s="513">
        <v>94.36</v>
      </c>
      <c r="D71" s="513">
        <v>9.73</v>
      </c>
      <c r="E71" s="513"/>
      <c r="F71" s="513"/>
      <c r="G71" s="513"/>
      <c r="H71" s="733">
        <v>104.09</v>
      </c>
      <c r="I71" s="599">
        <f>'燃料参数Fuel EF'!B19</f>
        <v>0</v>
      </c>
      <c r="J71" s="599">
        <f>'燃料参数Fuel EF'!C19</f>
        <v>0</v>
      </c>
      <c r="K71" s="599">
        <f>'燃料参数Fuel EF'!D19</f>
        <v>0</v>
      </c>
      <c r="L71" s="614"/>
      <c r="M71" s="614"/>
      <c r="N71" s="622"/>
      <c r="O71" s="622"/>
      <c r="P71" s="622"/>
      <c r="Q71" s="518"/>
    </row>
    <row r="72" spans="1:17" hidden="1" outlineLevel="1" x14ac:dyDescent="0.15">
      <c r="A72" s="766"/>
      <c r="B72" s="745"/>
      <c r="C72" s="745"/>
      <c r="D72" s="745"/>
      <c r="E72" s="745"/>
      <c r="F72" s="745"/>
      <c r="G72" s="745"/>
      <c r="H72" s="746"/>
      <c r="I72" s="745"/>
      <c r="J72" s="745"/>
      <c r="K72" s="767"/>
      <c r="L72" s="525"/>
      <c r="M72" s="526" t="s">
        <v>343</v>
      </c>
      <c r="N72" s="527">
        <f>SUM(N55:N70)</f>
        <v>197520683.08917224</v>
      </c>
      <c r="O72" s="527">
        <f>SUM(O55:O70)</f>
        <v>2127.9664655000001</v>
      </c>
      <c r="P72" s="527">
        <f>SUM(P55:P70)</f>
        <v>3065.0364203500003</v>
      </c>
      <c r="Q72" s="605">
        <f>N72+O72*25+P72*298</f>
        <v>198487263.10407406</v>
      </c>
    </row>
    <row r="73" spans="1:17" hidden="1" outlineLevel="1" x14ac:dyDescent="0.15">
      <c r="A73" s="985" t="s">
        <v>147</v>
      </c>
      <c r="B73" s="986"/>
      <c r="C73" s="986"/>
      <c r="D73" s="986"/>
      <c r="E73" s="986"/>
      <c r="F73" s="986"/>
      <c r="G73" s="750"/>
      <c r="H73" s="751"/>
      <c r="I73" s="750"/>
      <c r="J73" s="750"/>
      <c r="K73" s="752"/>
      <c r="L73" s="753"/>
      <c r="M73" s="750"/>
    </row>
    <row r="74" spans="1:17" hidden="1" outlineLevel="1" x14ac:dyDescent="0.15">
      <c r="A74" s="994" t="s">
        <v>460</v>
      </c>
      <c r="B74" s="995"/>
      <c r="C74" s="995"/>
      <c r="D74" s="995"/>
      <c r="E74" s="995"/>
      <c r="G74" s="750"/>
      <c r="H74" s="751"/>
      <c r="I74" s="750"/>
      <c r="J74" s="750"/>
      <c r="K74" s="752"/>
      <c r="L74" s="753"/>
      <c r="M74" s="750"/>
    </row>
    <row r="75" spans="1:17" hidden="1" outlineLevel="1" x14ac:dyDescent="0.15">
      <c r="A75" s="994" t="s">
        <v>442</v>
      </c>
      <c r="B75" s="995"/>
      <c r="C75" s="995"/>
      <c r="G75" s="750"/>
      <c r="H75" s="751"/>
      <c r="I75" s="750"/>
      <c r="J75" s="750"/>
      <c r="K75" s="752"/>
      <c r="L75" s="753"/>
      <c r="M75" s="750"/>
    </row>
    <row r="76" spans="1:17" hidden="1" outlineLevel="1" x14ac:dyDescent="0.15">
      <c r="A76" s="740"/>
      <c r="B76" s="750"/>
      <c r="C76" s="750"/>
      <c r="D76" s="750"/>
      <c r="E76" s="750"/>
      <c r="F76" s="750"/>
      <c r="G76" s="750"/>
      <c r="H76" s="751"/>
      <c r="I76" s="750"/>
      <c r="J76" s="750"/>
      <c r="K76" s="752"/>
      <c r="L76" s="753"/>
      <c r="M76" s="750"/>
    </row>
    <row r="77" spans="1:17" ht="45" hidden="1" customHeight="1" outlineLevel="1" x14ac:dyDescent="0.15">
      <c r="A77" s="990" t="s">
        <v>129</v>
      </c>
      <c r="B77" s="990"/>
      <c r="C77" s="990"/>
      <c r="D77" s="990"/>
      <c r="E77" s="990"/>
      <c r="F77" s="991"/>
      <c r="G77" s="991"/>
      <c r="H77" s="991"/>
      <c r="I77" s="991"/>
      <c r="J77" s="992"/>
      <c r="K77" s="992"/>
      <c r="L77" s="992"/>
      <c r="M77" s="992"/>
      <c r="N77" s="991"/>
    </row>
    <row r="78" spans="1:17" ht="71.25" hidden="1" outlineLevel="1" x14ac:dyDescent="0.15">
      <c r="A78" s="1011" t="s">
        <v>345</v>
      </c>
      <c r="B78" s="534" t="s">
        <v>356</v>
      </c>
      <c r="C78" s="535" t="s">
        <v>356</v>
      </c>
      <c r="D78" s="535" t="s">
        <v>360</v>
      </c>
      <c r="E78" s="537" t="s">
        <v>351</v>
      </c>
      <c r="F78" s="535" t="s">
        <v>353</v>
      </c>
      <c r="G78" s="535" t="s">
        <v>353</v>
      </c>
      <c r="H78" s="535" t="s">
        <v>350</v>
      </c>
      <c r="I78" s="535" t="s">
        <v>352</v>
      </c>
      <c r="J78" s="534" t="s">
        <v>354</v>
      </c>
      <c r="K78" s="535" t="s">
        <v>355</v>
      </c>
      <c r="L78" s="535" t="s">
        <v>363</v>
      </c>
      <c r="M78" s="537" t="s">
        <v>362</v>
      </c>
      <c r="N78" s="537" t="s">
        <v>357</v>
      </c>
    </row>
    <row r="79" spans="1:17" ht="28.5" hidden="1" outlineLevel="1" x14ac:dyDescent="0.15">
      <c r="A79" s="1012"/>
      <c r="B79" s="539" t="s">
        <v>144</v>
      </c>
      <c r="C79" s="540" t="s">
        <v>349</v>
      </c>
      <c r="D79" s="541" t="s">
        <v>145</v>
      </c>
      <c r="E79" s="542" t="s">
        <v>349</v>
      </c>
      <c r="F79" s="541" t="s">
        <v>146</v>
      </c>
      <c r="G79" s="540" t="s">
        <v>349</v>
      </c>
      <c r="H79" s="541" t="s">
        <v>145</v>
      </c>
      <c r="I79" s="540" t="s">
        <v>349</v>
      </c>
      <c r="J79" s="543" t="s">
        <v>146</v>
      </c>
      <c r="K79" s="541" t="s">
        <v>145</v>
      </c>
      <c r="L79" s="541" t="s">
        <v>146</v>
      </c>
      <c r="M79" s="542" t="s">
        <v>349</v>
      </c>
      <c r="N79" s="542" t="s">
        <v>349</v>
      </c>
    </row>
    <row r="80" spans="1:17" hidden="1" outlineLevel="1" x14ac:dyDescent="0.15">
      <c r="A80" s="754" t="s">
        <v>367</v>
      </c>
      <c r="B80" s="550">
        <v>591</v>
      </c>
      <c r="C80" s="755">
        <f>B80*10000</f>
        <v>5910000</v>
      </c>
      <c r="D80" s="550">
        <v>6.77</v>
      </c>
      <c r="E80" s="628">
        <f>C80*(100-D80)/100</f>
        <v>5509893</v>
      </c>
      <c r="F80" s="550">
        <v>52</v>
      </c>
      <c r="G80" s="552">
        <f t="shared" ref="G80:G84" si="12">F80*10000</f>
        <v>520000</v>
      </c>
      <c r="H80" s="550">
        <v>0.41</v>
      </c>
      <c r="I80" s="628">
        <f t="shared" ref="I80:I84" si="13">(1-H80/100)*G80</f>
        <v>517868</v>
      </c>
      <c r="J80" s="552"/>
      <c r="K80" s="559"/>
      <c r="L80" s="577"/>
      <c r="M80" s="557">
        <f>J80*(1-K80/100)*10000+L80*10000</f>
        <v>0</v>
      </c>
      <c r="N80" s="557">
        <f>M80+I80+E80</f>
        <v>6027761</v>
      </c>
    </row>
    <row r="81" spans="1:17" hidden="1" outlineLevel="1" x14ac:dyDescent="0.15">
      <c r="A81" s="756" t="s">
        <v>368</v>
      </c>
      <c r="B81" s="550">
        <v>424</v>
      </c>
      <c r="C81" s="755">
        <f>B81*10000</f>
        <v>4240000</v>
      </c>
      <c r="D81" s="550">
        <v>5.89</v>
      </c>
      <c r="E81" s="628">
        <f>C81*(100-D81)/100</f>
        <v>3990264</v>
      </c>
      <c r="F81" s="552">
        <v>189</v>
      </c>
      <c r="G81" s="552">
        <f t="shared" si="12"/>
        <v>1890000</v>
      </c>
      <c r="H81" s="550">
        <v>0.68</v>
      </c>
      <c r="I81" s="628">
        <f t="shared" si="13"/>
        <v>1877148</v>
      </c>
      <c r="J81" s="552">
        <v>3.1</v>
      </c>
      <c r="K81" s="559">
        <v>4.22</v>
      </c>
      <c r="L81" s="577"/>
      <c r="M81" s="557">
        <f t="shared" ref="M81:M84" si="14">J81*(1-K81/100)*10000+L81*10000</f>
        <v>29691.800000000003</v>
      </c>
      <c r="N81" s="557">
        <f>M81+I81+E81</f>
        <v>5897103.7999999998</v>
      </c>
    </row>
    <row r="82" spans="1:17" hidden="1" outlineLevel="1" x14ac:dyDescent="0.15">
      <c r="A82" s="756" t="s">
        <v>369</v>
      </c>
      <c r="B82" s="550">
        <v>97</v>
      </c>
      <c r="C82" s="755">
        <f>B82*10000</f>
        <v>970000</v>
      </c>
      <c r="D82" s="550">
        <v>7.19</v>
      </c>
      <c r="E82" s="628">
        <f>C82*(100-D82)/100</f>
        <v>900257</v>
      </c>
      <c r="F82" s="552">
        <v>205</v>
      </c>
      <c r="G82" s="552">
        <f t="shared" si="12"/>
        <v>2050000</v>
      </c>
      <c r="H82" s="550">
        <v>0.79</v>
      </c>
      <c r="I82" s="628">
        <f t="shared" si="13"/>
        <v>2033805</v>
      </c>
      <c r="J82" s="552"/>
      <c r="K82" s="559"/>
      <c r="L82" s="577"/>
      <c r="M82" s="557">
        <f t="shared" si="14"/>
        <v>0</v>
      </c>
      <c r="N82" s="557">
        <f>M82+I82+E82</f>
        <v>2934062</v>
      </c>
    </row>
    <row r="83" spans="1:17" hidden="1" outlineLevel="1" x14ac:dyDescent="0.15">
      <c r="A83" s="756" t="s">
        <v>507</v>
      </c>
      <c r="B83" s="550">
        <v>435</v>
      </c>
      <c r="C83" s="755">
        <f>B83*10000</f>
        <v>4350000</v>
      </c>
      <c r="D83" s="550">
        <v>7.57</v>
      </c>
      <c r="E83" s="628">
        <f>C83*(100-D83)/100</f>
        <v>4020705</v>
      </c>
      <c r="F83" s="552">
        <v>17</v>
      </c>
      <c r="G83" s="552">
        <f t="shared" si="12"/>
        <v>170000</v>
      </c>
      <c r="H83" s="550">
        <v>0.46</v>
      </c>
      <c r="I83" s="628">
        <f t="shared" si="13"/>
        <v>169218</v>
      </c>
      <c r="J83" s="552">
        <v>0.5</v>
      </c>
      <c r="K83" s="559">
        <v>4.22</v>
      </c>
      <c r="L83" s="577"/>
      <c r="M83" s="557">
        <f t="shared" si="14"/>
        <v>4789</v>
      </c>
      <c r="N83" s="557">
        <f>M83+I83+E83</f>
        <v>4194712</v>
      </c>
    </row>
    <row r="84" spans="1:17" hidden="1" outlineLevel="1" x14ac:dyDescent="0.15">
      <c r="A84" s="756" t="s">
        <v>508</v>
      </c>
      <c r="B84" s="550">
        <v>346</v>
      </c>
      <c r="C84" s="755">
        <f>B84*10000</f>
        <v>3460000</v>
      </c>
      <c r="D84" s="560">
        <v>9.1999999999999993</v>
      </c>
      <c r="E84" s="628">
        <f>C84*(100-D84)/100</f>
        <v>3141680</v>
      </c>
      <c r="F84" s="552">
        <v>70</v>
      </c>
      <c r="G84" s="552">
        <f t="shared" si="12"/>
        <v>700000</v>
      </c>
      <c r="H84" s="550">
        <v>1.2</v>
      </c>
      <c r="I84" s="628">
        <f t="shared" si="13"/>
        <v>691600</v>
      </c>
      <c r="J84" s="558">
        <v>5</v>
      </c>
      <c r="K84" s="559">
        <v>4.22</v>
      </c>
      <c r="L84" s="577"/>
      <c r="M84" s="557">
        <f t="shared" si="14"/>
        <v>47890</v>
      </c>
      <c r="N84" s="557">
        <f>M84+I84+E84</f>
        <v>3881170</v>
      </c>
    </row>
    <row r="85" spans="1:17" hidden="1" outlineLevel="1" x14ac:dyDescent="0.15">
      <c r="A85" s="757" t="s">
        <v>343</v>
      </c>
      <c r="B85" s="564"/>
      <c r="C85" s="564"/>
      <c r="D85" s="564"/>
      <c r="E85" s="631">
        <f>SUM(E80:E84)</f>
        <v>17562799</v>
      </c>
      <c r="F85" s="563"/>
      <c r="G85" s="563"/>
      <c r="H85" s="563"/>
      <c r="I85" s="631">
        <f>SUM(I80:I84)</f>
        <v>5289639</v>
      </c>
      <c r="J85" s="563"/>
      <c r="K85" s="563"/>
      <c r="L85" s="567"/>
      <c r="M85" s="569">
        <f>SUM(M80:M84)</f>
        <v>82370.8</v>
      </c>
      <c r="N85" s="758">
        <f>SUM(N80:N84)</f>
        <v>22934808.800000001</v>
      </c>
    </row>
    <row r="86" spans="1:17" hidden="1" outlineLevel="1" x14ac:dyDescent="0.15">
      <c r="A86" s="547" t="s">
        <v>358</v>
      </c>
      <c r="B86" s="547"/>
      <c r="C86" s="547"/>
      <c r="D86" s="547"/>
      <c r="E86" s="547"/>
      <c r="F86" s="552"/>
      <c r="G86" s="552"/>
      <c r="H86" s="552"/>
      <c r="I86" s="552"/>
      <c r="J86" s="552"/>
      <c r="K86" s="552"/>
      <c r="L86" s="577"/>
      <c r="M86" s="577"/>
      <c r="N86" s="755"/>
    </row>
    <row r="87" spans="1:17" hidden="1" outlineLevel="1" x14ac:dyDescent="0.15">
      <c r="A87" s="547" t="s">
        <v>459</v>
      </c>
      <c r="B87" s="573"/>
      <c r="C87" s="573"/>
      <c r="D87" s="573"/>
      <c r="E87" s="573"/>
      <c r="F87" s="573"/>
      <c r="G87" s="573"/>
      <c r="H87" s="573"/>
      <c r="I87" s="573"/>
      <c r="J87" s="573"/>
      <c r="K87" s="760"/>
      <c r="L87" s="760"/>
      <c r="M87" s="573"/>
      <c r="N87" s="573"/>
    </row>
    <row r="88" spans="1:17" hidden="1" outlineLevel="1" x14ac:dyDescent="0.15">
      <c r="A88" s="547"/>
      <c r="B88" s="573"/>
      <c r="C88" s="573"/>
      <c r="D88" s="573"/>
      <c r="E88" s="573"/>
      <c r="F88" s="573"/>
      <c r="G88" s="573"/>
      <c r="H88" s="573"/>
      <c r="I88" s="573"/>
      <c r="J88" s="573"/>
      <c r="K88" s="760"/>
      <c r="L88" s="760"/>
      <c r="M88" s="573"/>
      <c r="N88" s="573"/>
    </row>
    <row r="89" spans="1:17" ht="43.5" hidden="1" customHeight="1" outlineLevel="1" x14ac:dyDescent="0.15">
      <c r="A89" s="990" t="s">
        <v>163</v>
      </c>
      <c r="B89" s="983"/>
      <c r="C89" s="983"/>
      <c r="D89" s="983"/>
      <c r="E89" s="983"/>
      <c r="F89" s="983"/>
      <c r="G89" s="983"/>
      <c r="H89" s="983"/>
      <c r="I89" s="983"/>
      <c r="J89" s="983"/>
      <c r="K89" s="983"/>
      <c r="L89" s="983"/>
      <c r="M89" s="573"/>
      <c r="N89" s="573"/>
    </row>
    <row r="90" spans="1:17" ht="37.5" hidden="1" outlineLevel="1" x14ac:dyDescent="0.15">
      <c r="A90" s="553"/>
      <c r="B90" s="575" t="s">
        <v>349</v>
      </c>
      <c r="C90" s="554"/>
      <c r="D90" s="498" t="s">
        <v>491</v>
      </c>
      <c r="E90" s="498" t="s">
        <v>492</v>
      </c>
      <c r="F90" s="498" t="s">
        <v>493</v>
      </c>
      <c r="G90" s="498" t="s">
        <v>494</v>
      </c>
      <c r="H90" s="555"/>
      <c r="I90" s="498" t="s">
        <v>495</v>
      </c>
      <c r="J90" s="498" t="s">
        <v>496</v>
      </c>
      <c r="K90" s="498" t="s">
        <v>497</v>
      </c>
      <c r="L90" s="500" t="s">
        <v>498</v>
      </c>
      <c r="M90" s="573"/>
      <c r="N90" s="573"/>
    </row>
    <row r="91" spans="1:17" ht="94.5" hidden="1" customHeight="1" outlineLevel="1" x14ac:dyDescent="0.15">
      <c r="A91" s="576" t="s">
        <v>364</v>
      </c>
      <c r="B91" s="577">
        <f>N85</f>
        <v>22934808.800000001</v>
      </c>
      <c r="C91" s="578" t="s">
        <v>365</v>
      </c>
      <c r="D91" s="579">
        <f>N72</f>
        <v>197520683.08917224</v>
      </c>
      <c r="E91" s="579">
        <f>O72</f>
        <v>2127.9664655000001</v>
      </c>
      <c r="F91" s="579">
        <f>P72</f>
        <v>3065.0364203500003</v>
      </c>
      <c r="G91" s="579">
        <f>Q72</f>
        <v>198487263.10407406</v>
      </c>
      <c r="H91" s="578" t="s">
        <v>471</v>
      </c>
      <c r="I91" s="580">
        <f>D91/B91</f>
        <v>8.612266394353906</v>
      </c>
      <c r="J91" s="580">
        <f>E91/B91</f>
        <v>9.2783265997839934E-5</v>
      </c>
      <c r="K91" s="580">
        <f>F91/B91</f>
        <v>1.3364124580580764E-4</v>
      </c>
      <c r="L91" s="581">
        <f>G91/B91</f>
        <v>8.6544110672539833</v>
      </c>
      <c r="M91" s="573"/>
      <c r="N91" s="573"/>
    </row>
    <row r="92" spans="1:17" ht="114" hidden="1" outlineLevel="1" x14ac:dyDescent="0.15">
      <c r="A92" s="576" t="s">
        <v>453</v>
      </c>
      <c r="B92" s="552">
        <v>0</v>
      </c>
      <c r="C92" s="552"/>
      <c r="D92" s="552"/>
      <c r="E92" s="552"/>
      <c r="F92" s="582"/>
      <c r="G92" s="583"/>
      <c r="H92" s="578" t="s">
        <v>455</v>
      </c>
      <c r="I92" s="580">
        <f>I91</f>
        <v>8.612266394353906</v>
      </c>
      <c r="J92" s="580">
        <f t="shared" ref="J92:L92" si="15">J91</f>
        <v>9.2783265997839934E-5</v>
      </c>
      <c r="K92" s="580">
        <f t="shared" si="15"/>
        <v>1.3364124580580764E-4</v>
      </c>
      <c r="L92" s="581">
        <f t="shared" si="15"/>
        <v>8.6544110672539833</v>
      </c>
      <c r="M92" s="573"/>
      <c r="N92" s="573"/>
    </row>
    <row r="93" spans="1:17" hidden="1" outlineLevel="1" x14ac:dyDescent="0.15">
      <c r="A93" s="616"/>
      <c r="B93" s="584"/>
      <c r="C93" s="585"/>
      <c r="D93" s="586"/>
      <c r="E93" s="587"/>
      <c r="F93" s="588"/>
      <c r="G93" s="589"/>
      <c r="H93" s="972"/>
      <c r="I93" s="991"/>
      <c r="J93" s="991"/>
      <c r="K93" s="991"/>
      <c r="L93" s="590"/>
      <c r="M93" s="573"/>
      <c r="N93" s="573"/>
    </row>
    <row r="94" spans="1:17" collapsed="1" x14ac:dyDescent="0.15">
      <c r="A94" s="573"/>
      <c r="B94" s="573"/>
      <c r="C94" s="573"/>
      <c r="D94" s="573"/>
      <c r="E94" s="573"/>
      <c r="F94" s="573"/>
      <c r="G94" s="573"/>
      <c r="H94" s="573"/>
      <c r="I94" s="573"/>
      <c r="J94" s="573"/>
      <c r="K94" s="760"/>
      <c r="L94" s="760"/>
      <c r="M94" s="573"/>
      <c r="N94" s="573"/>
    </row>
    <row r="95" spans="1:17" ht="27" customHeight="1" x14ac:dyDescent="0.15">
      <c r="A95" s="496" t="s">
        <v>76</v>
      </c>
      <c r="B95" s="573"/>
      <c r="C95" s="573"/>
      <c r="D95" s="573"/>
      <c r="E95" s="573"/>
      <c r="F95" s="573"/>
      <c r="G95" s="573"/>
      <c r="H95" s="573"/>
      <c r="I95" s="573"/>
      <c r="J95" s="573"/>
      <c r="K95" s="760"/>
      <c r="L95" s="760"/>
      <c r="M95" s="573"/>
      <c r="N95" s="573"/>
    </row>
    <row r="96" spans="1:17" ht="44.25" hidden="1" customHeight="1" outlineLevel="1" x14ac:dyDescent="0.15">
      <c r="A96" s="1013" t="s">
        <v>121</v>
      </c>
      <c r="B96" s="1010"/>
      <c r="C96" s="1010"/>
      <c r="D96" s="1010"/>
      <c r="E96" s="1010"/>
      <c r="F96" s="1010"/>
      <c r="G96" s="1010"/>
      <c r="H96" s="1010"/>
      <c r="I96" s="1010"/>
      <c r="J96" s="1010"/>
      <c r="K96" s="1010"/>
      <c r="L96" s="1010"/>
      <c r="M96" s="1010"/>
      <c r="N96" s="1010"/>
      <c r="O96" s="1010"/>
      <c r="P96" s="1010"/>
      <c r="Q96" s="1010"/>
    </row>
    <row r="97" spans="1:17" ht="94.5" hidden="1" outlineLevel="1" x14ac:dyDescent="0.15">
      <c r="A97" s="498" t="s">
        <v>398</v>
      </c>
      <c r="B97" s="498" t="s">
        <v>399</v>
      </c>
      <c r="C97" s="730" t="s">
        <v>373</v>
      </c>
      <c r="D97" s="730" t="s">
        <v>372</v>
      </c>
      <c r="E97" s="730" t="s">
        <v>371</v>
      </c>
      <c r="F97" s="730" t="s">
        <v>370</v>
      </c>
      <c r="G97" s="730" t="s">
        <v>374</v>
      </c>
      <c r="H97" s="498" t="s">
        <v>255</v>
      </c>
      <c r="I97" s="498" t="s">
        <v>156</v>
      </c>
      <c r="J97" s="498" t="s">
        <v>218</v>
      </c>
      <c r="K97" s="499" t="s">
        <v>217</v>
      </c>
      <c r="L97" s="498" t="s">
        <v>482</v>
      </c>
      <c r="M97" s="498" t="s">
        <v>483</v>
      </c>
      <c r="N97" s="498" t="s">
        <v>484</v>
      </c>
      <c r="O97" s="498" t="s">
        <v>485</v>
      </c>
      <c r="P97" s="498" t="s">
        <v>486</v>
      </c>
      <c r="Q97" s="500" t="s">
        <v>487</v>
      </c>
    </row>
    <row r="98" spans="1:17" ht="59.25" hidden="1" outlineLevel="1" x14ac:dyDescent="0.15">
      <c r="A98" s="732"/>
      <c r="B98" s="732"/>
      <c r="C98" s="733"/>
      <c r="D98" s="733"/>
      <c r="E98" s="733"/>
      <c r="F98" s="733"/>
      <c r="G98" s="733"/>
      <c r="H98" s="732"/>
      <c r="I98" s="734" t="s">
        <v>92</v>
      </c>
      <c r="J98" s="732" t="s">
        <v>404</v>
      </c>
      <c r="K98" s="734" t="s">
        <v>488</v>
      </c>
      <c r="L98" s="502" t="s">
        <v>489</v>
      </c>
      <c r="M98" s="502" t="s">
        <v>490</v>
      </c>
      <c r="N98" s="502" t="s">
        <v>405</v>
      </c>
      <c r="O98" s="502" t="s">
        <v>405</v>
      </c>
      <c r="P98" s="502" t="s">
        <v>405</v>
      </c>
      <c r="Q98" s="503" t="s">
        <v>405</v>
      </c>
    </row>
    <row r="99" spans="1:17" hidden="1" outlineLevel="1" x14ac:dyDescent="0.15">
      <c r="A99" s="768"/>
      <c r="B99" s="591"/>
      <c r="C99" s="591" t="s">
        <v>380</v>
      </c>
      <c r="D99" s="593" t="s">
        <v>381</v>
      </c>
      <c r="E99" s="593" t="s">
        <v>382</v>
      </c>
      <c r="F99" s="593" t="s">
        <v>388</v>
      </c>
      <c r="G99" s="593" t="s">
        <v>384</v>
      </c>
      <c r="H99" s="593" t="s">
        <v>389</v>
      </c>
      <c r="I99" s="591" t="s">
        <v>386</v>
      </c>
      <c r="J99" s="593" t="s">
        <v>378</v>
      </c>
      <c r="K99" s="592" t="s">
        <v>379</v>
      </c>
      <c r="L99" s="593" t="s">
        <v>375</v>
      </c>
      <c r="M99" s="593" t="s">
        <v>376</v>
      </c>
      <c r="N99" s="593" t="s">
        <v>224</v>
      </c>
      <c r="O99" s="594" t="s">
        <v>283</v>
      </c>
      <c r="P99" s="594" t="s">
        <v>284</v>
      </c>
      <c r="Q99" s="735" t="s">
        <v>285</v>
      </c>
    </row>
    <row r="100" spans="1:17" ht="28.5" hidden="1" outlineLevel="1" x14ac:dyDescent="0.15">
      <c r="A100" s="769" t="s">
        <v>324</v>
      </c>
      <c r="B100" s="523" t="s">
        <v>406</v>
      </c>
      <c r="C100" s="770">
        <v>3620</v>
      </c>
      <c r="D100" s="770">
        <v>2216.9</v>
      </c>
      <c r="E100" s="771">
        <v>507.44</v>
      </c>
      <c r="F100" s="771">
        <v>2330.7199999999998</v>
      </c>
      <c r="G100" s="770">
        <v>1924.9</v>
      </c>
      <c r="H100" s="772">
        <f>SUM(C100:G100)</f>
        <v>10599.96</v>
      </c>
      <c r="I100" s="596">
        <f>'燃料参数Fuel EF'!B3</f>
        <v>26.37</v>
      </c>
      <c r="J100" s="597">
        <f>'燃料参数Fuel EF'!C3</f>
        <v>98</v>
      </c>
      <c r="K100" s="598">
        <f>'燃料参数Fuel EF'!D3</f>
        <v>20908</v>
      </c>
      <c r="L100" s="596">
        <f>'燃料参数Fuel EF'!E3</f>
        <v>1E-3</v>
      </c>
      <c r="M100" s="596">
        <f>'燃料参数Fuel EF'!F3</f>
        <v>1.5E-3</v>
      </c>
      <c r="N100" s="773">
        <f>H100*K100*I100*J100*44/12/100/100</f>
        <v>210002446.27254814</v>
      </c>
      <c r="O100" s="773">
        <f>H100*K100*L100/100</f>
        <v>2216.2396368</v>
      </c>
      <c r="P100" s="773">
        <f>H100*K100*M100/100</f>
        <v>3324.3594551999995</v>
      </c>
      <c r="Q100" s="516">
        <f t="shared" ref="Q100:Q115" si="16">N100+O100*25+P100*298</f>
        <v>211048511.38111776</v>
      </c>
    </row>
    <row r="101" spans="1:17" ht="28.5" hidden="1" outlineLevel="1" x14ac:dyDescent="0.15">
      <c r="A101" s="774" t="s">
        <v>325</v>
      </c>
      <c r="B101" s="523" t="s">
        <v>406</v>
      </c>
      <c r="C101" s="771"/>
      <c r="D101" s="771"/>
      <c r="E101" s="771"/>
      <c r="F101" s="771"/>
      <c r="G101" s="771"/>
      <c r="H101" s="772">
        <f t="shared" ref="H101:H116" si="17">SUM(C101:G101)</f>
        <v>0</v>
      </c>
      <c r="I101" s="512">
        <f>'燃料参数Fuel EF'!B4</f>
        <v>25.41</v>
      </c>
      <c r="J101" s="599">
        <f>'燃料参数Fuel EF'!C4</f>
        <v>98</v>
      </c>
      <c r="K101" s="514">
        <f>'燃料参数Fuel EF'!D4</f>
        <v>26344</v>
      </c>
      <c r="L101" s="512">
        <f>'燃料参数Fuel EF'!E4</f>
        <v>1E-3</v>
      </c>
      <c r="M101" s="512">
        <f>'燃料参数Fuel EF'!F4</f>
        <v>1.5E-3</v>
      </c>
      <c r="N101" s="622">
        <f t="shared" ref="N101:N115" si="18">H101*K101*I101*J101*44/12/100/100</f>
        <v>0</v>
      </c>
      <c r="O101" s="622">
        <f t="shared" ref="O101:O115" si="19">H101*K101*L101/100</f>
        <v>0</v>
      </c>
      <c r="P101" s="622">
        <f t="shared" ref="P101:P115" si="20">H101*K101*M101/100</f>
        <v>0</v>
      </c>
      <c r="Q101" s="518">
        <f t="shared" si="16"/>
        <v>0</v>
      </c>
    </row>
    <row r="102" spans="1:17" ht="28.5" hidden="1" outlineLevel="1" x14ac:dyDescent="0.15">
      <c r="A102" s="774" t="s">
        <v>326</v>
      </c>
      <c r="B102" s="523" t="s">
        <v>406</v>
      </c>
      <c r="C102" s="771">
        <v>9.2200000000000006</v>
      </c>
      <c r="D102" s="771"/>
      <c r="E102" s="771"/>
      <c r="F102" s="771">
        <v>53.85</v>
      </c>
      <c r="G102" s="770">
        <v>8.1999999999999993</v>
      </c>
      <c r="H102" s="772">
        <f t="shared" si="17"/>
        <v>71.27</v>
      </c>
      <c r="I102" s="512">
        <f>'燃料参数Fuel EF'!B5</f>
        <v>25.41</v>
      </c>
      <c r="J102" s="599">
        <f>'燃料参数Fuel EF'!C5</f>
        <v>98</v>
      </c>
      <c r="K102" s="514">
        <f>'燃料参数Fuel EF'!D5</f>
        <v>10454</v>
      </c>
      <c r="L102" s="512">
        <f>'燃料参数Fuel EF'!E5</f>
        <v>1E-3</v>
      </c>
      <c r="M102" s="512">
        <f>'燃料参数Fuel EF'!F5</f>
        <v>1.5E-3</v>
      </c>
      <c r="N102" s="622">
        <f t="shared" si="18"/>
        <v>680285.83127427998</v>
      </c>
      <c r="O102" s="622">
        <f t="shared" si="19"/>
        <v>7.4505657999999997</v>
      </c>
      <c r="P102" s="622">
        <f t="shared" si="20"/>
        <v>11.1758487</v>
      </c>
      <c r="Q102" s="518">
        <f t="shared" si="16"/>
        <v>683802.49833187996</v>
      </c>
    </row>
    <row r="103" spans="1:17" ht="28.5" hidden="1" outlineLevel="1" x14ac:dyDescent="0.15">
      <c r="A103" s="774" t="s">
        <v>327</v>
      </c>
      <c r="B103" s="523" t="s">
        <v>406</v>
      </c>
      <c r="C103" s="771"/>
      <c r="D103" s="771"/>
      <c r="E103" s="771"/>
      <c r="F103" s="771"/>
      <c r="G103" s="771"/>
      <c r="H103" s="772">
        <f t="shared" si="17"/>
        <v>0</v>
      </c>
      <c r="I103" s="512">
        <f>'燃料参数Fuel EF'!B6</f>
        <v>33.56</v>
      </c>
      <c r="J103" s="599">
        <f>'燃料参数Fuel EF'!C6</f>
        <v>98</v>
      </c>
      <c r="K103" s="514">
        <f>'燃料参数Fuel EF'!D6</f>
        <v>17584</v>
      </c>
      <c r="L103" s="512">
        <f>'燃料参数Fuel EF'!E6</f>
        <v>1E-3</v>
      </c>
      <c r="M103" s="512">
        <f>'燃料参数Fuel EF'!F6</f>
        <v>1.5E-3</v>
      </c>
      <c r="N103" s="622">
        <f t="shared" si="18"/>
        <v>0</v>
      </c>
      <c r="O103" s="622">
        <f t="shared" si="19"/>
        <v>0</v>
      </c>
      <c r="P103" s="622">
        <f t="shared" si="20"/>
        <v>0</v>
      </c>
      <c r="Q103" s="518">
        <f t="shared" si="16"/>
        <v>0</v>
      </c>
    </row>
    <row r="104" spans="1:17" ht="28.5" hidden="1" outlineLevel="1" x14ac:dyDescent="0.15">
      <c r="A104" s="774" t="s">
        <v>328</v>
      </c>
      <c r="B104" s="523" t="s">
        <v>406</v>
      </c>
      <c r="C104" s="771"/>
      <c r="D104" s="771"/>
      <c r="E104" s="771"/>
      <c r="F104" s="771"/>
      <c r="G104" s="771"/>
      <c r="H104" s="772">
        <f t="shared" si="17"/>
        <v>0</v>
      </c>
      <c r="I104" s="512">
        <f>'燃料参数Fuel EF'!B7</f>
        <v>29.42</v>
      </c>
      <c r="J104" s="599">
        <f>'燃料参数Fuel EF'!C7</f>
        <v>93</v>
      </c>
      <c r="K104" s="520">
        <f>'燃料参数Fuel EF'!D7</f>
        <v>28435</v>
      </c>
      <c r="L104" s="512">
        <f>'燃料参数Fuel EF'!E7</f>
        <v>1E-3</v>
      </c>
      <c r="M104" s="512">
        <f>'燃料参数Fuel EF'!F7</f>
        <v>1.5E-3</v>
      </c>
      <c r="N104" s="622">
        <f t="shared" si="18"/>
        <v>0</v>
      </c>
      <c r="O104" s="622">
        <f t="shared" si="19"/>
        <v>0</v>
      </c>
      <c r="P104" s="622">
        <f t="shared" si="20"/>
        <v>0</v>
      </c>
      <c r="Q104" s="518">
        <f t="shared" si="16"/>
        <v>0</v>
      </c>
    </row>
    <row r="105" spans="1:17" ht="42.75" hidden="1" outlineLevel="1" x14ac:dyDescent="0.15">
      <c r="A105" s="774" t="s">
        <v>329</v>
      </c>
      <c r="B105" s="523" t="s">
        <v>323</v>
      </c>
      <c r="C105" s="771">
        <v>0.35</v>
      </c>
      <c r="D105" s="771">
        <v>0.74</v>
      </c>
      <c r="E105" s="771"/>
      <c r="F105" s="771"/>
      <c r="G105" s="771">
        <v>0.13</v>
      </c>
      <c r="H105" s="772">
        <f t="shared" si="17"/>
        <v>1.2199999999999998</v>
      </c>
      <c r="I105" s="599">
        <f>'燃料参数Fuel EF'!B8</f>
        <v>13.58</v>
      </c>
      <c r="J105" s="599">
        <f>'燃料参数Fuel EF'!C8</f>
        <v>99</v>
      </c>
      <c r="K105" s="514">
        <f>'燃料参数Fuel EF'!D8</f>
        <v>173535</v>
      </c>
      <c r="L105" s="512">
        <f>'燃料参数Fuel EF'!E8</f>
        <v>1E-3</v>
      </c>
      <c r="M105" s="512">
        <f>'燃料参数Fuel EF'!F8</f>
        <v>1E-4</v>
      </c>
      <c r="N105" s="622">
        <f t="shared" si="18"/>
        <v>104364.62231579999</v>
      </c>
      <c r="O105" s="622">
        <f t="shared" si="19"/>
        <v>2.1171269999999995</v>
      </c>
      <c r="P105" s="622">
        <f t="shared" si="20"/>
        <v>0.21171269999999998</v>
      </c>
      <c r="Q105" s="518">
        <f t="shared" si="16"/>
        <v>104480.64087539999</v>
      </c>
    </row>
    <row r="106" spans="1:17" ht="42.75" hidden="1" outlineLevel="1" x14ac:dyDescent="0.15">
      <c r="A106" s="774" t="s">
        <v>330</v>
      </c>
      <c r="B106" s="523" t="s">
        <v>323</v>
      </c>
      <c r="C106" s="771">
        <v>18.38</v>
      </c>
      <c r="D106" s="770">
        <v>0.2</v>
      </c>
      <c r="E106" s="771"/>
      <c r="F106" s="771"/>
      <c r="G106" s="771"/>
      <c r="H106" s="772">
        <f t="shared" si="17"/>
        <v>18.579999999999998</v>
      </c>
      <c r="I106" s="600">
        <f>'燃料参数Fuel EF'!B9</f>
        <v>12.2</v>
      </c>
      <c r="J106" s="599">
        <f>'燃料参数Fuel EF'!C9</f>
        <v>99</v>
      </c>
      <c r="K106" s="514">
        <f>'燃料参数Fuel EF'!D9</f>
        <v>202218</v>
      </c>
      <c r="L106" s="512">
        <f>'燃料参数Fuel EF'!E9</f>
        <v>1E-3</v>
      </c>
      <c r="M106" s="512">
        <f>'燃料参数Fuel EF'!F9</f>
        <v>1E-4</v>
      </c>
      <c r="N106" s="622">
        <f t="shared" si="18"/>
        <v>1663918.2154583996</v>
      </c>
      <c r="O106" s="622">
        <f t="shared" si="19"/>
        <v>37.572104399999994</v>
      </c>
      <c r="P106" s="622">
        <f t="shared" si="20"/>
        <v>3.7572104399999997</v>
      </c>
      <c r="Q106" s="518">
        <f t="shared" si="16"/>
        <v>1665977.1667795195</v>
      </c>
    </row>
    <row r="107" spans="1:17" ht="28.5" hidden="1" outlineLevel="1" x14ac:dyDescent="0.15">
      <c r="A107" s="774" t="s">
        <v>331</v>
      </c>
      <c r="B107" s="523" t="s">
        <v>406</v>
      </c>
      <c r="C107" s="550"/>
      <c r="D107" s="771"/>
      <c r="E107" s="771"/>
      <c r="F107" s="771"/>
      <c r="G107" s="771"/>
      <c r="H107" s="772">
        <f t="shared" si="17"/>
        <v>0</v>
      </c>
      <c r="I107" s="599">
        <f>'燃料参数Fuel EF'!B10</f>
        <v>20.079999999999998</v>
      </c>
      <c r="J107" s="599">
        <f>'燃料参数Fuel EF'!C10</f>
        <v>98</v>
      </c>
      <c r="K107" s="520">
        <f>'燃料参数Fuel EF'!D10</f>
        <v>41816</v>
      </c>
      <c r="L107" s="512">
        <f>'燃料参数Fuel EF'!E10</f>
        <v>3.0000000000000001E-3</v>
      </c>
      <c r="M107" s="512">
        <f>'燃料参数Fuel EF'!F10</f>
        <v>5.9999999999999995E-4</v>
      </c>
      <c r="N107" s="622">
        <f t="shared" si="18"/>
        <v>0</v>
      </c>
      <c r="O107" s="622">
        <f t="shared" si="19"/>
        <v>0</v>
      </c>
      <c r="P107" s="622">
        <f t="shared" si="20"/>
        <v>0</v>
      </c>
      <c r="Q107" s="518">
        <f t="shared" si="16"/>
        <v>0</v>
      </c>
    </row>
    <row r="108" spans="1:17" ht="28.5" hidden="1" outlineLevel="1" x14ac:dyDescent="0.15">
      <c r="A108" s="774" t="s">
        <v>332</v>
      </c>
      <c r="B108" s="523" t="s">
        <v>406</v>
      </c>
      <c r="C108" s="771">
        <v>0.05</v>
      </c>
      <c r="D108" s="771"/>
      <c r="E108" s="771"/>
      <c r="F108" s="771"/>
      <c r="G108" s="771">
        <v>0.01</v>
      </c>
      <c r="H108" s="772">
        <f t="shared" si="17"/>
        <v>6.0000000000000005E-2</v>
      </c>
      <c r="I108" s="599">
        <f>'燃料参数Fuel EF'!B11</f>
        <v>18.899999999999999</v>
      </c>
      <c r="J108" s="599">
        <f>'燃料参数Fuel EF'!C11</f>
        <v>98</v>
      </c>
      <c r="K108" s="520">
        <f>'燃料参数Fuel EF'!D11</f>
        <v>43070</v>
      </c>
      <c r="L108" s="512">
        <f>'燃料参数Fuel EF'!E11</f>
        <v>3.0000000000000001E-3</v>
      </c>
      <c r="M108" s="512">
        <f>'燃料参数Fuel EF'!F11</f>
        <v>5.9999999999999995E-4</v>
      </c>
      <c r="N108" s="622">
        <f t="shared" si="18"/>
        <v>1755.0335879999998</v>
      </c>
      <c r="O108" s="622">
        <f t="shared" si="19"/>
        <v>7.7526000000000012E-2</v>
      </c>
      <c r="P108" s="622">
        <f t="shared" si="20"/>
        <v>1.5505200000000002E-2</v>
      </c>
      <c r="Q108" s="518">
        <f t="shared" si="16"/>
        <v>1761.5922875999997</v>
      </c>
    </row>
    <row r="109" spans="1:17" ht="28.5" hidden="1" outlineLevel="1" x14ac:dyDescent="0.15">
      <c r="A109" s="774" t="s">
        <v>333</v>
      </c>
      <c r="B109" s="523" t="s">
        <v>406</v>
      </c>
      <c r="C109" s="771">
        <v>1.03</v>
      </c>
      <c r="D109" s="771">
        <v>0.44</v>
      </c>
      <c r="E109" s="771">
        <v>0.26</v>
      </c>
      <c r="F109" s="771">
        <v>0.05</v>
      </c>
      <c r="G109" s="771">
        <v>1.64</v>
      </c>
      <c r="H109" s="772">
        <f t="shared" si="17"/>
        <v>3.42</v>
      </c>
      <c r="I109" s="599">
        <f>'燃料参数Fuel EF'!B12</f>
        <v>20.2</v>
      </c>
      <c r="J109" s="599">
        <f>'燃料参数Fuel EF'!C12</f>
        <v>98</v>
      </c>
      <c r="K109" s="520">
        <f>'燃料参数Fuel EF'!D12</f>
        <v>42652</v>
      </c>
      <c r="L109" s="512">
        <f>'燃料参数Fuel EF'!E12</f>
        <v>3.0000000000000001E-3</v>
      </c>
      <c r="M109" s="512">
        <f>'燃料参数Fuel EF'!F12</f>
        <v>5.9999999999999995E-4</v>
      </c>
      <c r="N109" s="622">
        <f t="shared" si="18"/>
        <v>105880.10959679999</v>
      </c>
      <c r="O109" s="622">
        <f t="shared" si="19"/>
        <v>4.3760952</v>
      </c>
      <c r="P109" s="622">
        <f t="shared" si="20"/>
        <v>0.87521903999999995</v>
      </c>
      <c r="Q109" s="518">
        <f t="shared" si="16"/>
        <v>106250.32725071999</v>
      </c>
    </row>
    <row r="110" spans="1:17" ht="28.5" hidden="1" outlineLevel="1" x14ac:dyDescent="0.15">
      <c r="A110" s="774" t="s">
        <v>334</v>
      </c>
      <c r="B110" s="523" t="s">
        <v>406</v>
      </c>
      <c r="C110" s="771"/>
      <c r="D110" s="771">
        <v>0.86</v>
      </c>
      <c r="E110" s="771">
        <v>0.04</v>
      </c>
      <c r="F110" s="771"/>
      <c r="G110" s="771">
        <v>0.02</v>
      </c>
      <c r="H110" s="772">
        <f t="shared" si="17"/>
        <v>0.92</v>
      </c>
      <c r="I110" s="600">
        <f>'燃料参数Fuel EF'!B13</f>
        <v>21.1</v>
      </c>
      <c r="J110" s="599">
        <f>'燃料参数Fuel EF'!C13</f>
        <v>98</v>
      </c>
      <c r="K110" s="520">
        <f>'燃料参数Fuel EF'!D13</f>
        <v>41816</v>
      </c>
      <c r="L110" s="512">
        <f>'燃料参数Fuel EF'!E13</f>
        <v>3.0000000000000001E-3</v>
      </c>
      <c r="M110" s="512">
        <f>'燃料参数Fuel EF'!F13</f>
        <v>5.9999999999999995E-4</v>
      </c>
      <c r="N110" s="622">
        <f t="shared" si="18"/>
        <v>29168.243432533331</v>
      </c>
      <c r="O110" s="622">
        <f t="shared" si="19"/>
        <v>1.1541216000000001</v>
      </c>
      <c r="P110" s="622">
        <f t="shared" si="20"/>
        <v>0.23082431999999997</v>
      </c>
      <c r="Q110" s="518">
        <f t="shared" si="16"/>
        <v>29265.882119893333</v>
      </c>
    </row>
    <row r="111" spans="1:17" ht="28.5" hidden="1" outlineLevel="1" x14ac:dyDescent="0.15">
      <c r="A111" s="774" t="s">
        <v>335</v>
      </c>
      <c r="B111" s="523" t="s">
        <v>406</v>
      </c>
      <c r="C111" s="771"/>
      <c r="D111" s="771"/>
      <c r="E111" s="771"/>
      <c r="F111" s="771"/>
      <c r="G111" s="771"/>
      <c r="H111" s="772">
        <f t="shared" si="17"/>
        <v>0</v>
      </c>
      <c r="I111" s="600">
        <f>'燃料参数Fuel EF'!B14</f>
        <v>17.2</v>
      </c>
      <c r="J111" s="599">
        <f>'燃料参数Fuel EF'!C14</f>
        <v>99</v>
      </c>
      <c r="K111" s="520">
        <f>'燃料参数Fuel EF'!D14</f>
        <v>50179</v>
      </c>
      <c r="L111" s="512">
        <f>'燃料参数Fuel EF'!E14</f>
        <v>1E-3</v>
      </c>
      <c r="M111" s="512">
        <f>'燃料参数Fuel EF'!F14</f>
        <v>1E-4</v>
      </c>
      <c r="N111" s="622">
        <f t="shared" si="18"/>
        <v>0</v>
      </c>
      <c r="O111" s="622">
        <f t="shared" si="19"/>
        <v>0</v>
      </c>
      <c r="P111" s="622">
        <f t="shared" si="20"/>
        <v>0</v>
      </c>
      <c r="Q111" s="518">
        <f t="shared" si="16"/>
        <v>0</v>
      </c>
    </row>
    <row r="112" spans="1:17" ht="28.5" hidden="1" outlineLevel="1" x14ac:dyDescent="0.15">
      <c r="A112" s="774" t="s">
        <v>336</v>
      </c>
      <c r="B112" s="523" t="s">
        <v>406</v>
      </c>
      <c r="C112" s="771"/>
      <c r="D112" s="771"/>
      <c r="E112" s="771"/>
      <c r="F112" s="771"/>
      <c r="G112" s="771">
        <v>7.25</v>
      </c>
      <c r="H112" s="772">
        <f t="shared" si="17"/>
        <v>7.25</v>
      </c>
      <c r="I112" s="600">
        <f>'燃料参数Fuel EF'!B15</f>
        <v>18.2</v>
      </c>
      <c r="J112" s="599">
        <f>'燃料参数Fuel EF'!C15</f>
        <v>99</v>
      </c>
      <c r="K112" s="520">
        <f>'燃料参数Fuel EF'!D15</f>
        <v>45998</v>
      </c>
      <c r="L112" s="512">
        <f>'燃料参数Fuel EF'!E15</f>
        <v>1E-3</v>
      </c>
      <c r="M112" s="512">
        <f>'燃料参数Fuel EF'!F15</f>
        <v>1E-4</v>
      </c>
      <c r="N112" s="622">
        <f t="shared" si="18"/>
        <v>220320.53042999998</v>
      </c>
      <c r="O112" s="622">
        <f t="shared" si="19"/>
        <v>3.3348550000000001</v>
      </c>
      <c r="P112" s="622">
        <f t="shared" si="20"/>
        <v>0.33348550000000005</v>
      </c>
      <c r="Q112" s="518">
        <f t="shared" si="16"/>
        <v>220503.28048399996</v>
      </c>
    </row>
    <row r="113" spans="1:17" ht="42.75" hidden="1" outlineLevel="1" x14ac:dyDescent="0.15">
      <c r="A113" s="774" t="s">
        <v>337</v>
      </c>
      <c r="B113" s="523" t="s">
        <v>323</v>
      </c>
      <c r="C113" s="771">
        <v>0.94</v>
      </c>
      <c r="D113" s="771">
        <v>0.24</v>
      </c>
      <c r="E113" s="771">
        <v>2.99</v>
      </c>
      <c r="F113" s="771"/>
      <c r="G113" s="770">
        <v>7.2</v>
      </c>
      <c r="H113" s="772">
        <f t="shared" si="17"/>
        <v>11.370000000000001</v>
      </c>
      <c r="I113" s="599">
        <f>'燃料参数Fuel EF'!B16</f>
        <v>15.32</v>
      </c>
      <c r="J113" s="599">
        <f>'燃料参数Fuel EF'!C16</f>
        <v>99</v>
      </c>
      <c r="K113" s="520">
        <f>'燃料参数Fuel EF'!D16</f>
        <v>389310</v>
      </c>
      <c r="L113" s="512">
        <f>'燃料参数Fuel EF'!E16</f>
        <v>1E-3</v>
      </c>
      <c r="M113" s="512">
        <f>'燃料参数Fuel EF'!F16</f>
        <v>1E-4</v>
      </c>
      <c r="N113" s="622">
        <f t="shared" si="18"/>
        <v>2461622.2819452002</v>
      </c>
      <c r="O113" s="622">
        <f t="shared" si="19"/>
        <v>44.264547</v>
      </c>
      <c r="P113" s="622">
        <f t="shared" si="20"/>
        <v>4.4264547000000007</v>
      </c>
      <c r="Q113" s="518">
        <f t="shared" si="16"/>
        <v>2464047.9791208003</v>
      </c>
    </row>
    <row r="114" spans="1:17" ht="42.75" hidden="1" outlineLevel="1" x14ac:dyDescent="0.15">
      <c r="A114" s="774" t="s">
        <v>338</v>
      </c>
      <c r="B114" s="523" t="s">
        <v>406</v>
      </c>
      <c r="C114" s="771"/>
      <c r="D114" s="771"/>
      <c r="E114" s="771"/>
      <c r="F114" s="771"/>
      <c r="G114" s="771">
        <v>0.01</v>
      </c>
      <c r="H114" s="772">
        <f t="shared" si="17"/>
        <v>0.01</v>
      </c>
      <c r="I114" s="601">
        <f>'燃料参数Fuel EF'!B17</f>
        <v>20</v>
      </c>
      <c r="J114" s="599">
        <f>'燃料参数Fuel EF'!C17</f>
        <v>98</v>
      </c>
      <c r="K114" s="514">
        <f>'燃料参数Fuel EF'!D17</f>
        <v>35168</v>
      </c>
      <c r="L114" s="512">
        <f>'燃料参数Fuel EF'!E17</f>
        <v>3.0000000000000001E-3</v>
      </c>
      <c r="M114" s="512">
        <f>'燃料参数Fuel EF'!F17</f>
        <v>5.9999999999999995E-4</v>
      </c>
      <c r="N114" s="622">
        <f t="shared" si="18"/>
        <v>252.74069333333335</v>
      </c>
      <c r="O114" s="622">
        <f t="shared" si="19"/>
        <v>1.05504E-2</v>
      </c>
      <c r="P114" s="622">
        <f t="shared" si="20"/>
        <v>2.1100799999999999E-3</v>
      </c>
      <c r="Q114" s="518">
        <f t="shared" si="16"/>
        <v>253.63325717333333</v>
      </c>
    </row>
    <row r="115" spans="1:17" ht="28.5" hidden="1" outlineLevel="1" x14ac:dyDescent="0.15">
      <c r="A115" s="774" t="s">
        <v>339</v>
      </c>
      <c r="B115" s="523" t="s">
        <v>406</v>
      </c>
      <c r="C115" s="771"/>
      <c r="D115" s="771"/>
      <c r="E115" s="771"/>
      <c r="F115" s="771"/>
      <c r="G115" s="771"/>
      <c r="H115" s="772">
        <f t="shared" si="17"/>
        <v>0</v>
      </c>
      <c r="I115" s="512">
        <f>'燃料参数Fuel EF'!B18</f>
        <v>29.42</v>
      </c>
      <c r="J115" s="599">
        <f>'燃料参数Fuel EF'!C18</f>
        <v>93</v>
      </c>
      <c r="K115" s="514">
        <f>'燃料参数Fuel EF'!D18</f>
        <v>38099</v>
      </c>
      <c r="L115" s="512">
        <f>'燃料参数Fuel EF'!E18</f>
        <v>1E-3</v>
      </c>
      <c r="M115" s="512">
        <f>'燃料参数Fuel EF'!F18</f>
        <v>1.5E-3</v>
      </c>
      <c r="N115" s="622">
        <f t="shared" si="18"/>
        <v>0</v>
      </c>
      <c r="O115" s="622">
        <f t="shared" si="19"/>
        <v>0</v>
      </c>
      <c r="P115" s="622">
        <f t="shared" si="20"/>
        <v>0</v>
      </c>
      <c r="Q115" s="518">
        <f t="shared" si="16"/>
        <v>0</v>
      </c>
    </row>
    <row r="116" spans="1:17" ht="28.5" hidden="1" outlineLevel="1" x14ac:dyDescent="0.15">
      <c r="A116" s="774" t="s">
        <v>247</v>
      </c>
      <c r="B116" s="523" t="s">
        <v>407</v>
      </c>
      <c r="C116" s="771">
        <v>93.67</v>
      </c>
      <c r="D116" s="771">
        <v>10.58</v>
      </c>
      <c r="E116" s="771"/>
      <c r="F116" s="771">
        <v>21.24</v>
      </c>
      <c r="G116" s="771"/>
      <c r="H116" s="772">
        <f t="shared" si="17"/>
        <v>125.49</v>
      </c>
      <c r="I116" s="742">
        <f>'燃料参数Fuel EF'!B19</f>
        <v>0</v>
      </c>
      <c r="J116" s="742">
        <f>'燃料参数Fuel EF'!C19</f>
        <v>0</v>
      </c>
      <c r="K116" s="742">
        <f>'燃料参数Fuel EF'!D19</f>
        <v>0</v>
      </c>
      <c r="L116" s="743"/>
      <c r="M116" s="743"/>
      <c r="N116" s="775"/>
      <c r="O116" s="775"/>
      <c r="P116" s="775"/>
      <c r="Q116" s="604"/>
    </row>
    <row r="117" spans="1:17" hidden="1" outlineLevel="1" x14ac:dyDescent="0.15">
      <c r="A117" s="766"/>
      <c r="B117" s="745"/>
      <c r="C117" s="745"/>
      <c r="D117" s="745"/>
      <c r="E117" s="745"/>
      <c r="F117" s="745"/>
      <c r="G117" s="745"/>
      <c r="H117" s="746"/>
      <c r="I117" s="747"/>
      <c r="J117" s="747"/>
      <c r="K117" s="748"/>
      <c r="L117" s="584"/>
      <c r="M117" s="749" t="s">
        <v>343</v>
      </c>
      <c r="N117" s="527">
        <f>SUM(N100:N115)</f>
        <v>215270013.88128242</v>
      </c>
      <c r="O117" s="527">
        <f>SUM(O100:O115)</f>
        <v>2316.5971291999999</v>
      </c>
      <c r="P117" s="527">
        <f>SUM(P100:P115)</f>
        <v>3345.3878258799996</v>
      </c>
      <c r="Q117" s="605">
        <f>N117+O117*25+P117*298</f>
        <v>216324854.38162464</v>
      </c>
    </row>
    <row r="118" spans="1:17" hidden="1" outlineLevel="1" x14ac:dyDescent="0.15">
      <c r="A118" s="996" t="s">
        <v>148</v>
      </c>
      <c r="B118" s="992"/>
      <c r="C118" s="992"/>
      <c r="D118" s="992"/>
      <c r="E118" s="992"/>
      <c r="F118" s="992"/>
      <c r="G118" s="750"/>
      <c r="H118" s="751"/>
      <c r="I118" s="750"/>
      <c r="J118" s="750"/>
      <c r="K118" s="752"/>
      <c r="L118" s="753"/>
      <c r="M118" s="750"/>
    </row>
    <row r="119" spans="1:17" hidden="1" outlineLevel="1" x14ac:dyDescent="0.15">
      <c r="A119" s="994" t="s">
        <v>457</v>
      </c>
      <c r="B119" s="995"/>
      <c r="C119" s="995"/>
      <c r="D119" s="995"/>
      <c r="E119" s="995"/>
      <c r="G119" s="750"/>
      <c r="H119" s="751"/>
      <c r="I119" s="750"/>
      <c r="J119" s="750"/>
      <c r="K119" s="752"/>
      <c r="L119" s="753"/>
      <c r="M119" s="750"/>
    </row>
    <row r="120" spans="1:17" hidden="1" outlineLevel="1" x14ac:dyDescent="0.15">
      <c r="A120" s="994" t="s">
        <v>442</v>
      </c>
      <c r="B120" s="995"/>
      <c r="C120" s="995"/>
      <c r="G120" s="750"/>
      <c r="H120" s="751"/>
      <c r="I120" s="750"/>
      <c r="J120" s="750"/>
      <c r="K120" s="752"/>
      <c r="L120" s="753"/>
      <c r="M120" s="750"/>
    </row>
    <row r="121" spans="1:17" hidden="1" outlineLevel="1" x14ac:dyDescent="0.15"/>
    <row r="122" spans="1:17" s="547" customFormat="1" ht="38.25" hidden="1" customHeight="1" outlineLevel="1" x14ac:dyDescent="0.15">
      <c r="A122" s="990" t="s">
        <v>130</v>
      </c>
      <c r="B122" s="990"/>
      <c r="C122" s="990"/>
      <c r="D122" s="990"/>
      <c r="E122" s="990"/>
      <c r="F122" s="991"/>
      <c r="G122" s="991"/>
      <c r="H122" s="991"/>
      <c r="I122" s="991"/>
      <c r="J122" s="992"/>
      <c r="K122" s="992"/>
      <c r="L122" s="992"/>
      <c r="M122" s="992"/>
      <c r="N122" s="991"/>
    </row>
    <row r="123" spans="1:17" s="547" customFormat="1" ht="71.25" hidden="1" outlineLevel="1" x14ac:dyDescent="0.15">
      <c r="A123" s="966" t="s">
        <v>345</v>
      </c>
      <c r="B123" s="535" t="s">
        <v>356</v>
      </c>
      <c r="C123" s="535" t="s">
        <v>356</v>
      </c>
      <c r="D123" s="535" t="s">
        <v>360</v>
      </c>
      <c r="E123" s="537" t="s">
        <v>351</v>
      </c>
      <c r="F123" s="535" t="s">
        <v>353</v>
      </c>
      <c r="G123" s="535" t="s">
        <v>353</v>
      </c>
      <c r="H123" s="535" t="s">
        <v>350</v>
      </c>
      <c r="I123" s="536" t="s">
        <v>352</v>
      </c>
      <c r="J123" s="534" t="s">
        <v>354</v>
      </c>
      <c r="K123" s="535" t="s">
        <v>355</v>
      </c>
      <c r="L123" s="535" t="s">
        <v>363</v>
      </c>
      <c r="M123" s="537" t="s">
        <v>362</v>
      </c>
      <c r="N123" s="537" t="s">
        <v>357</v>
      </c>
    </row>
    <row r="124" spans="1:17" s="547" customFormat="1" ht="28.5" hidden="1" outlineLevel="1" x14ac:dyDescent="0.15">
      <c r="A124" s="1008"/>
      <c r="B124" s="540" t="s">
        <v>144</v>
      </c>
      <c r="C124" s="540" t="s">
        <v>349</v>
      </c>
      <c r="D124" s="541" t="s">
        <v>145</v>
      </c>
      <c r="E124" s="542" t="s">
        <v>349</v>
      </c>
      <c r="F124" s="541" t="s">
        <v>146</v>
      </c>
      <c r="G124" s="540" t="s">
        <v>349</v>
      </c>
      <c r="H124" s="541" t="s">
        <v>145</v>
      </c>
      <c r="I124" s="776" t="s">
        <v>349</v>
      </c>
      <c r="J124" s="543" t="s">
        <v>146</v>
      </c>
      <c r="K124" s="541" t="s">
        <v>145</v>
      </c>
      <c r="L124" s="541" t="s">
        <v>146</v>
      </c>
      <c r="M124" s="542" t="s">
        <v>349</v>
      </c>
      <c r="N124" s="542" t="s">
        <v>349</v>
      </c>
    </row>
    <row r="125" spans="1:17" s="547" customFormat="1" hidden="1" outlineLevel="1" x14ac:dyDescent="0.15">
      <c r="A125" s="756" t="s">
        <v>367</v>
      </c>
      <c r="B125" s="550">
        <v>715</v>
      </c>
      <c r="C125" s="755">
        <f>B125*10000</f>
        <v>7150000</v>
      </c>
      <c r="D125" s="550">
        <v>6.95</v>
      </c>
      <c r="E125" s="628">
        <f>C125*(100-D125)/100</f>
        <v>6653075</v>
      </c>
      <c r="F125" s="550">
        <v>54</v>
      </c>
      <c r="G125" s="552">
        <f t="shared" ref="G125:G129" si="21">F125*10000</f>
        <v>540000</v>
      </c>
      <c r="H125" s="552">
        <v>0.44</v>
      </c>
      <c r="I125" s="628">
        <f t="shared" ref="I125:I129" si="22">(1-H125/100)*G125</f>
        <v>537624</v>
      </c>
      <c r="J125" s="552"/>
      <c r="K125" s="559"/>
      <c r="L125" s="577"/>
      <c r="M125" s="557">
        <f t="shared" ref="M125:M129" si="23">J125*(1-K125/100)*10000+L125*10000</f>
        <v>0</v>
      </c>
      <c r="N125" s="557">
        <f>M125+I125+E125</f>
        <v>7190699</v>
      </c>
    </row>
    <row r="126" spans="1:17" s="547" customFormat="1" hidden="1" outlineLevel="1" x14ac:dyDescent="0.15">
      <c r="A126" s="756" t="s">
        <v>368</v>
      </c>
      <c r="B126" s="550">
        <v>468</v>
      </c>
      <c r="C126" s="755">
        <f>B126*10000</f>
        <v>4680000</v>
      </c>
      <c r="D126" s="560">
        <v>6.4</v>
      </c>
      <c r="E126" s="628">
        <f>C126*(100-D126)/100</f>
        <v>4380480</v>
      </c>
      <c r="F126" s="552">
        <v>217</v>
      </c>
      <c r="G126" s="552">
        <f t="shared" si="21"/>
        <v>2170000</v>
      </c>
      <c r="H126" s="552">
        <v>1.01</v>
      </c>
      <c r="I126" s="628">
        <f t="shared" si="22"/>
        <v>2148083</v>
      </c>
      <c r="J126" s="552">
        <v>6.3</v>
      </c>
      <c r="K126" s="559">
        <v>4.22</v>
      </c>
      <c r="L126" s="577"/>
      <c r="M126" s="557">
        <f>J126*(1-K126/100)*10000+L126*10000</f>
        <v>60341.4</v>
      </c>
      <c r="N126" s="557">
        <f>M126+I126+E126</f>
        <v>6588904.4000000004</v>
      </c>
    </row>
    <row r="127" spans="1:17" s="547" customFormat="1" hidden="1" outlineLevel="1" x14ac:dyDescent="0.15">
      <c r="A127" s="756" t="s">
        <v>369</v>
      </c>
      <c r="B127" s="550">
        <v>107</v>
      </c>
      <c r="C127" s="755">
        <f>B127*10000</f>
        <v>1070000</v>
      </c>
      <c r="D127" s="550">
        <v>7.14</v>
      </c>
      <c r="E127" s="628">
        <f>C127*(100-D127)/100</f>
        <v>993602</v>
      </c>
      <c r="F127" s="552">
        <v>216</v>
      </c>
      <c r="G127" s="552">
        <f t="shared" si="21"/>
        <v>2160000</v>
      </c>
      <c r="H127" s="552">
        <v>0.73</v>
      </c>
      <c r="I127" s="628">
        <f t="shared" si="22"/>
        <v>2144232</v>
      </c>
      <c r="J127" s="552"/>
      <c r="K127" s="559"/>
      <c r="L127" s="577"/>
      <c r="M127" s="557">
        <f t="shared" si="23"/>
        <v>0</v>
      </c>
      <c r="N127" s="557">
        <f>M127+I127+E127</f>
        <v>3137834</v>
      </c>
    </row>
    <row r="128" spans="1:17" s="547" customFormat="1" hidden="1" outlineLevel="1" x14ac:dyDescent="0.15">
      <c r="A128" s="756" t="s">
        <v>507</v>
      </c>
      <c r="B128" s="550">
        <v>440</v>
      </c>
      <c r="C128" s="755">
        <f>B128*10000</f>
        <v>4400000</v>
      </c>
      <c r="D128" s="550">
        <v>7.57</v>
      </c>
      <c r="E128" s="628">
        <f>C128*(100-D128)/100</f>
        <v>4066920.0000000005</v>
      </c>
      <c r="F128" s="552">
        <v>16</v>
      </c>
      <c r="G128" s="552">
        <f t="shared" si="21"/>
        <v>160000</v>
      </c>
      <c r="H128" s="552">
        <v>0.46</v>
      </c>
      <c r="I128" s="628">
        <f t="shared" si="22"/>
        <v>159264</v>
      </c>
      <c r="J128" s="552">
        <v>2.4</v>
      </c>
      <c r="K128" s="559">
        <v>4.22</v>
      </c>
      <c r="L128" s="577"/>
      <c r="M128" s="557">
        <f t="shared" si="23"/>
        <v>22987.199999999997</v>
      </c>
      <c r="N128" s="557">
        <f>M128+I128+E128</f>
        <v>4249171.2</v>
      </c>
    </row>
    <row r="129" spans="1:19" s="547" customFormat="1" hidden="1" outlineLevel="1" x14ac:dyDescent="0.15">
      <c r="A129" s="756" t="s">
        <v>508</v>
      </c>
      <c r="B129" s="550">
        <v>397</v>
      </c>
      <c r="C129" s="755">
        <f>B129*10000</f>
        <v>3970000</v>
      </c>
      <c r="D129" s="560">
        <v>9.1999999999999993</v>
      </c>
      <c r="E129" s="628">
        <f>C129*(100-D129)/100</f>
        <v>3604760</v>
      </c>
      <c r="F129" s="552">
        <v>74</v>
      </c>
      <c r="G129" s="552">
        <f t="shared" si="21"/>
        <v>740000</v>
      </c>
      <c r="H129" s="552">
        <v>1.2</v>
      </c>
      <c r="I129" s="628">
        <f t="shared" si="22"/>
        <v>731120</v>
      </c>
      <c r="J129" s="552">
        <v>7.8</v>
      </c>
      <c r="K129" s="559">
        <v>4.22</v>
      </c>
      <c r="L129" s="577"/>
      <c r="M129" s="557">
        <f t="shared" si="23"/>
        <v>74708.399999999994</v>
      </c>
      <c r="N129" s="557">
        <f>M129+I129+E129</f>
        <v>4410588.4000000004</v>
      </c>
    </row>
    <row r="130" spans="1:19" s="547" customFormat="1" hidden="1" outlineLevel="1" x14ac:dyDescent="0.15">
      <c r="A130" s="757" t="s">
        <v>343</v>
      </c>
      <c r="B130" s="564"/>
      <c r="C130" s="564"/>
      <c r="D130" s="564"/>
      <c r="E130" s="631">
        <f>SUM(E125:E129)</f>
        <v>19698837</v>
      </c>
      <c r="F130" s="563"/>
      <c r="G130" s="563"/>
      <c r="H130" s="563"/>
      <c r="I130" s="631">
        <f>SUM(I125:I129)</f>
        <v>5720323</v>
      </c>
      <c r="J130" s="563"/>
      <c r="K130" s="563"/>
      <c r="L130" s="567"/>
      <c r="M130" s="569">
        <f>SUM(M125:M129)</f>
        <v>158037</v>
      </c>
      <c r="N130" s="758">
        <f>SUM(N125:N129)</f>
        <v>25577197</v>
      </c>
    </row>
    <row r="131" spans="1:19" s="547" customFormat="1" hidden="1" outlineLevel="1" x14ac:dyDescent="0.15">
      <c r="A131" s="547" t="s">
        <v>366</v>
      </c>
      <c r="B131" s="573"/>
      <c r="C131" s="573"/>
      <c r="D131" s="573"/>
      <c r="E131" s="573"/>
      <c r="L131" s="572"/>
      <c r="M131" s="572"/>
      <c r="N131" s="572"/>
    </row>
    <row r="132" spans="1:19" s="547" customFormat="1" hidden="1" outlineLevel="1" x14ac:dyDescent="0.15">
      <c r="A132" s="547" t="s">
        <v>462</v>
      </c>
      <c r="B132" s="573"/>
      <c r="C132" s="573"/>
      <c r="D132" s="573"/>
      <c r="E132" s="573"/>
      <c r="L132" s="572"/>
      <c r="M132" s="572"/>
      <c r="N132" s="777"/>
    </row>
    <row r="133" spans="1:19" s="547" customFormat="1" hidden="1" outlineLevel="1" x14ac:dyDescent="0.15">
      <c r="A133" s="573"/>
      <c r="B133" s="573"/>
      <c r="C133" s="573"/>
      <c r="D133" s="573"/>
      <c r="E133" s="573"/>
      <c r="L133" s="778"/>
      <c r="M133" s="572"/>
      <c r="N133" s="572"/>
    </row>
    <row r="134" spans="1:19" hidden="1" outlineLevel="1" x14ac:dyDescent="0.15"/>
    <row r="135" spans="1:19" ht="37.5" hidden="1" customHeight="1" outlineLevel="1" x14ac:dyDescent="0.15">
      <c r="A135" s="990" t="s">
        <v>165</v>
      </c>
      <c r="B135" s="983"/>
      <c r="C135" s="983"/>
      <c r="D135" s="983"/>
      <c r="E135" s="983"/>
      <c r="F135" s="983"/>
      <c r="G135" s="983"/>
      <c r="H135" s="983"/>
      <c r="I135" s="983"/>
      <c r="J135" s="983"/>
      <c r="K135" s="983"/>
      <c r="L135" s="983"/>
      <c r="M135" s="573"/>
      <c r="N135" s="573"/>
    </row>
    <row r="136" spans="1:19" ht="37.5" hidden="1" outlineLevel="1" x14ac:dyDescent="0.15">
      <c r="A136" s="553"/>
      <c r="B136" s="575" t="s">
        <v>349</v>
      </c>
      <c r="C136" s="554"/>
      <c r="D136" s="498" t="s">
        <v>491</v>
      </c>
      <c r="E136" s="498" t="s">
        <v>492</v>
      </c>
      <c r="F136" s="498" t="s">
        <v>493</v>
      </c>
      <c r="G136" s="498" t="s">
        <v>494</v>
      </c>
      <c r="H136" s="555"/>
      <c r="I136" s="498" t="s">
        <v>495</v>
      </c>
      <c r="J136" s="498" t="s">
        <v>496</v>
      </c>
      <c r="K136" s="498" t="s">
        <v>497</v>
      </c>
      <c r="L136" s="500" t="s">
        <v>498</v>
      </c>
      <c r="M136" s="573"/>
      <c r="N136" s="573"/>
    </row>
    <row r="137" spans="1:19" ht="93" hidden="1" customHeight="1" outlineLevel="1" x14ac:dyDescent="0.15">
      <c r="A137" s="576" t="s">
        <v>364</v>
      </c>
      <c r="B137" s="577">
        <f>N130</f>
        <v>25577197</v>
      </c>
      <c r="C137" s="578" t="s">
        <v>365</v>
      </c>
      <c r="D137" s="579">
        <f>N117</f>
        <v>215270013.88128242</v>
      </c>
      <c r="E137" s="579">
        <f>O117</f>
        <v>2316.5971291999999</v>
      </c>
      <c r="F137" s="579">
        <f>P117</f>
        <v>3345.3878258799996</v>
      </c>
      <c r="G137" s="579">
        <f>Q117</f>
        <v>216324854.38162464</v>
      </c>
      <c r="H137" s="578" t="s">
        <v>471</v>
      </c>
      <c r="I137" s="580">
        <f>D137/B137</f>
        <v>8.4164818326762862</v>
      </c>
      <c r="J137" s="580">
        <f>E137/B137</f>
        <v>9.0572752330914132E-5</v>
      </c>
      <c r="K137" s="580">
        <f>F137/B137</f>
        <v>1.3079571721170226E-4</v>
      </c>
      <c r="L137" s="581">
        <f>G137/B137</f>
        <v>8.4577232752136453</v>
      </c>
      <c r="M137" s="573"/>
      <c r="N137" s="573"/>
    </row>
    <row r="138" spans="1:19" ht="141" hidden="1" customHeight="1" outlineLevel="1" x14ac:dyDescent="0.15">
      <c r="A138" s="576" t="s">
        <v>453</v>
      </c>
      <c r="B138" s="552">
        <v>0</v>
      </c>
      <c r="C138" s="552"/>
      <c r="D138" s="552"/>
      <c r="E138" s="552"/>
      <c r="F138" s="582"/>
      <c r="G138" s="583"/>
      <c r="H138" s="578" t="s">
        <v>455</v>
      </c>
      <c r="I138" s="580">
        <f>I137</f>
        <v>8.4164818326762862</v>
      </c>
      <c r="J138" s="580">
        <f>J137</f>
        <v>9.0572752330914132E-5</v>
      </c>
      <c r="K138" s="580">
        <f>K137</f>
        <v>1.3079571721170226E-4</v>
      </c>
      <c r="L138" s="581">
        <f>L137</f>
        <v>8.4577232752136453</v>
      </c>
      <c r="M138" s="573"/>
      <c r="N138" s="573"/>
    </row>
    <row r="139" spans="1:19" hidden="1" outlineLevel="1" x14ac:dyDescent="0.15">
      <c r="A139" s="616"/>
      <c r="B139" s="584"/>
      <c r="C139" s="585"/>
      <c r="D139" s="586"/>
      <c r="E139" s="587"/>
      <c r="F139" s="588"/>
      <c r="G139" s="589"/>
      <c r="H139" s="972"/>
      <c r="I139" s="991"/>
      <c r="J139" s="991"/>
      <c r="K139" s="991"/>
      <c r="L139" s="779"/>
      <c r="M139" s="573"/>
      <c r="N139" s="573"/>
    </row>
    <row r="140" spans="1:19" collapsed="1" x14ac:dyDescent="0.15"/>
    <row r="141" spans="1:19" ht="27" customHeight="1" x14ac:dyDescent="0.15">
      <c r="A141" s="496" t="s">
        <v>77</v>
      </c>
    </row>
    <row r="142" spans="1:19" ht="15" hidden="1" outlineLevel="1" thickTop="1" x14ac:dyDescent="0.15">
      <c r="A142" s="780"/>
      <c r="B142" s="617"/>
      <c r="C142" s="617"/>
      <c r="D142" s="617"/>
      <c r="E142" s="617"/>
      <c r="F142" s="617"/>
      <c r="G142" s="617"/>
      <c r="H142" s="617"/>
      <c r="I142" s="617"/>
      <c r="J142" s="617"/>
      <c r="K142" s="617"/>
      <c r="L142" s="617"/>
      <c r="M142" s="617"/>
      <c r="N142" s="617"/>
      <c r="O142" s="617"/>
      <c r="P142" s="617"/>
      <c r="Q142" s="617"/>
      <c r="R142" s="617"/>
      <c r="S142" s="618"/>
    </row>
    <row r="143" spans="1:19" ht="44.25" hidden="1" customHeight="1" outlineLevel="1" x14ac:dyDescent="0.15">
      <c r="A143" s="1009" t="s">
        <v>122</v>
      </c>
      <c r="B143" s="1010"/>
      <c r="C143" s="1010"/>
      <c r="D143" s="1010"/>
      <c r="E143" s="1010"/>
      <c r="F143" s="1010"/>
      <c r="G143" s="1010"/>
      <c r="H143" s="1010"/>
      <c r="I143" s="1010"/>
      <c r="J143" s="1010"/>
      <c r="K143" s="1010"/>
      <c r="L143" s="1010"/>
      <c r="M143" s="1010"/>
      <c r="N143" s="1010"/>
      <c r="O143" s="1010"/>
      <c r="P143" s="1010"/>
      <c r="Q143" s="1010"/>
      <c r="R143" s="559"/>
      <c r="S143" s="619"/>
    </row>
    <row r="144" spans="1:19" ht="94.5" hidden="1" outlineLevel="1" x14ac:dyDescent="0.15">
      <c r="A144" s="498" t="s">
        <v>398</v>
      </c>
      <c r="B144" s="498" t="s">
        <v>399</v>
      </c>
      <c r="C144" s="730" t="s">
        <v>373</v>
      </c>
      <c r="D144" s="730" t="s">
        <v>372</v>
      </c>
      <c r="E144" s="730" t="s">
        <v>371</v>
      </c>
      <c r="F144" s="730" t="s">
        <v>370</v>
      </c>
      <c r="G144" s="730" t="s">
        <v>374</v>
      </c>
      <c r="H144" s="498" t="s">
        <v>255</v>
      </c>
      <c r="I144" s="498" t="s">
        <v>156</v>
      </c>
      <c r="J144" s="498" t="s">
        <v>218</v>
      </c>
      <c r="K144" s="499" t="s">
        <v>217</v>
      </c>
      <c r="L144" s="498" t="s">
        <v>482</v>
      </c>
      <c r="M144" s="498" t="s">
        <v>483</v>
      </c>
      <c r="N144" s="498" t="s">
        <v>484</v>
      </c>
      <c r="O144" s="498" t="s">
        <v>485</v>
      </c>
      <c r="P144" s="498" t="s">
        <v>486</v>
      </c>
      <c r="Q144" s="500" t="s">
        <v>487</v>
      </c>
      <c r="R144" s="559"/>
      <c r="S144" s="619"/>
    </row>
    <row r="145" spans="1:19" ht="59.25" hidden="1" outlineLevel="1" x14ac:dyDescent="0.15">
      <c r="A145" s="732"/>
      <c r="B145" s="732"/>
      <c r="C145" s="733"/>
      <c r="D145" s="733"/>
      <c r="E145" s="733"/>
      <c r="F145" s="733"/>
      <c r="G145" s="733"/>
      <c r="H145" s="732"/>
      <c r="I145" s="734" t="s">
        <v>92</v>
      </c>
      <c r="J145" s="732" t="s">
        <v>404</v>
      </c>
      <c r="K145" s="734" t="s">
        <v>488</v>
      </c>
      <c r="L145" s="502" t="s">
        <v>489</v>
      </c>
      <c r="M145" s="502" t="s">
        <v>490</v>
      </c>
      <c r="N145" s="502" t="s">
        <v>405</v>
      </c>
      <c r="O145" s="502" t="s">
        <v>405</v>
      </c>
      <c r="P145" s="502" t="s">
        <v>405</v>
      </c>
      <c r="Q145" s="503" t="s">
        <v>405</v>
      </c>
      <c r="R145" s="559"/>
      <c r="S145" s="619"/>
    </row>
    <row r="146" spans="1:19" hidden="1" outlineLevel="1" x14ac:dyDescent="0.15">
      <c r="A146" s="620"/>
      <c r="B146" s="591"/>
      <c r="C146" s="591" t="s">
        <v>380</v>
      </c>
      <c r="D146" s="593" t="s">
        <v>381</v>
      </c>
      <c r="E146" s="593" t="s">
        <v>382</v>
      </c>
      <c r="F146" s="593" t="s">
        <v>388</v>
      </c>
      <c r="G146" s="593" t="s">
        <v>384</v>
      </c>
      <c r="H146" s="593" t="s">
        <v>389</v>
      </c>
      <c r="I146" s="591" t="s">
        <v>386</v>
      </c>
      <c r="J146" s="593" t="s">
        <v>378</v>
      </c>
      <c r="K146" s="592" t="s">
        <v>379</v>
      </c>
      <c r="L146" s="593" t="s">
        <v>375</v>
      </c>
      <c r="M146" s="593" t="s">
        <v>376</v>
      </c>
      <c r="N146" s="781" t="s">
        <v>224</v>
      </c>
      <c r="O146" s="594" t="s">
        <v>283</v>
      </c>
      <c r="P146" s="594" t="s">
        <v>284</v>
      </c>
      <c r="Q146" s="735" t="s">
        <v>285</v>
      </c>
      <c r="R146" s="559"/>
      <c r="S146" s="619"/>
    </row>
    <row r="147" spans="1:19" ht="28.5" hidden="1" outlineLevel="1" x14ac:dyDescent="0.15">
      <c r="A147" s="621" t="s">
        <v>324</v>
      </c>
      <c r="B147" s="523" t="s">
        <v>406</v>
      </c>
      <c r="C147" s="771">
        <v>3949.22</v>
      </c>
      <c r="D147" s="770">
        <v>2060</v>
      </c>
      <c r="E147" s="771">
        <v>467.05</v>
      </c>
      <c r="F147" s="771">
        <v>2350.13</v>
      </c>
      <c r="G147" s="770">
        <v>2380</v>
      </c>
      <c r="H147" s="772">
        <f>SUM(C147:G147)</f>
        <v>11206.4</v>
      </c>
      <c r="I147" s="596">
        <f>'燃料参数Fuel EF'!B3</f>
        <v>26.37</v>
      </c>
      <c r="J147" s="597">
        <f>'燃料参数Fuel EF'!C3</f>
        <v>98</v>
      </c>
      <c r="K147" s="598">
        <f>'燃料参数Fuel EF'!D3</f>
        <v>20908</v>
      </c>
      <c r="L147" s="596">
        <f>'燃料参数Fuel EF'!E3</f>
        <v>1E-3</v>
      </c>
      <c r="M147" s="596">
        <f>'燃料参数Fuel EF'!F3</f>
        <v>1.5E-3</v>
      </c>
      <c r="N147" s="773">
        <f>H147*K147*I147*J147*44/12/100/100</f>
        <v>222017008.92349437</v>
      </c>
      <c r="O147" s="773">
        <f>H147*K147*L147/100</f>
        <v>2343.0341119999998</v>
      </c>
      <c r="P147" s="773">
        <f>H147*K147*M147/100</f>
        <v>3514.551168</v>
      </c>
      <c r="Q147" s="516">
        <f t="shared" ref="Q147:Q162" si="24">N147+O147*25+P147*298</f>
        <v>223122921.02435839</v>
      </c>
      <c r="R147" s="559"/>
      <c r="S147" s="619"/>
    </row>
    <row r="148" spans="1:19" ht="28.5" hidden="1" outlineLevel="1" x14ac:dyDescent="0.15">
      <c r="A148" s="623" t="s">
        <v>325</v>
      </c>
      <c r="B148" s="523" t="s">
        <v>406</v>
      </c>
      <c r="C148" s="771"/>
      <c r="D148" s="771"/>
      <c r="E148" s="771"/>
      <c r="F148" s="771"/>
      <c r="G148" s="771"/>
      <c r="H148" s="772">
        <f t="shared" ref="H148:H163" si="25">SUM(C148:G148)</f>
        <v>0</v>
      </c>
      <c r="I148" s="512">
        <f>'燃料参数Fuel EF'!B4</f>
        <v>25.41</v>
      </c>
      <c r="J148" s="599">
        <f>'燃料参数Fuel EF'!C4</f>
        <v>98</v>
      </c>
      <c r="K148" s="514">
        <f>'燃料参数Fuel EF'!D4</f>
        <v>26344</v>
      </c>
      <c r="L148" s="512">
        <f>'燃料参数Fuel EF'!E4</f>
        <v>1E-3</v>
      </c>
      <c r="M148" s="512">
        <f>'燃料参数Fuel EF'!F4</f>
        <v>1.5E-3</v>
      </c>
      <c r="N148" s="622">
        <f t="shared" ref="N148:N162" si="26">H148*K148*I148*J148*44/12/100/100</f>
        <v>0</v>
      </c>
      <c r="O148" s="622">
        <f t="shared" ref="O148:O162" si="27">H148*K148*L148/100</f>
        <v>0</v>
      </c>
      <c r="P148" s="622">
        <f t="shared" ref="P148:P162" si="28">H148*K148*M148/100</f>
        <v>0</v>
      </c>
      <c r="Q148" s="518">
        <f t="shared" si="24"/>
        <v>0</v>
      </c>
      <c r="R148" s="559"/>
      <c r="S148" s="619"/>
    </row>
    <row r="149" spans="1:19" ht="28.5" hidden="1" outlineLevel="1" x14ac:dyDescent="0.15">
      <c r="A149" s="623" t="s">
        <v>326</v>
      </c>
      <c r="B149" s="523" t="s">
        <v>406</v>
      </c>
      <c r="C149" s="771">
        <v>8.34</v>
      </c>
      <c r="D149" s="771"/>
      <c r="E149" s="771"/>
      <c r="F149" s="771">
        <v>56.01</v>
      </c>
      <c r="G149" s="771">
        <v>6.66</v>
      </c>
      <c r="H149" s="772">
        <f t="shared" si="25"/>
        <v>71.009999999999991</v>
      </c>
      <c r="I149" s="512">
        <f>'燃料参数Fuel EF'!B5</f>
        <v>25.41</v>
      </c>
      <c r="J149" s="599">
        <f>'燃料参数Fuel EF'!C5</f>
        <v>98</v>
      </c>
      <c r="K149" s="514">
        <f>'燃料参数Fuel EF'!D5</f>
        <v>10454</v>
      </c>
      <c r="L149" s="512">
        <f>'燃料参数Fuel EF'!E5</f>
        <v>1E-3</v>
      </c>
      <c r="M149" s="512">
        <f>'燃料参数Fuel EF'!F5</f>
        <v>1.5E-3</v>
      </c>
      <c r="N149" s="622">
        <f t="shared" si="26"/>
        <v>677804.08136364003</v>
      </c>
      <c r="O149" s="622">
        <f t="shared" si="27"/>
        <v>7.4233853999999999</v>
      </c>
      <c r="P149" s="622">
        <f t="shared" si="28"/>
        <v>11.135078099999998</v>
      </c>
      <c r="Q149" s="518">
        <f t="shared" si="24"/>
        <v>681307.91927244002</v>
      </c>
      <c r="R149" s="559"/>
      <c r="S149" s="619"/>
    </row>
    <row r="150" spans="1:19" ht="28.5" hidden="1" outlineLevel="1" x14ac:dyDescent="0.15">
      <c r="A150" s="623" t="s">
        <v>327</v>
      </c>
      <c r="B150" s="523" t="s">
        <v>406</v>
      </c>
      <c r="C150" s="771"/>
      <c r="D150" s="771"/>
      <c r="E150" s="771"/>
      <c r="F150" s="771"/>
      <c r="G150" s="771"/>
      <c r="H150" s="772">
        <f t="shared" si="25"/>
        <v>0</v>
      </c>
      <c r="I150" s="512">
        <f>'燃料参数Fuel EF'!B6</f>
        <v>33.56</v>
      </c>
      <c r="J150" s="599">
        <f>'燃料参数Fuel EF'!C6</f>
        <v>98</v>
      </c>
      <c r="K150" s="514">
        <f>'燃料参数Fuel EF'!D6</f>
        <v>17584</v>
      </c>
      <c r="L150" s="512">
        <f>'燃料参数Fuel EF'!E6</f>
        <v>1E-3</v>
      </c>
      <c r="M150" s="512">
        <f>'燃料参数Fuel EF'!F6</f>
        <v>1.5E-3</v>
      </c>
      <c r="N150" s="622">
        <f t="shared" si="26"/>
        <v>0</v>
      </c>
      <c r="O150" s="622">
        <f t="shared" si="27"/>
        <v>0</v>
      </c>
      <c r="P150" s="622">
        <f t="shared" si="28"/>
        <v>0</v>
      </c>
      <c r="Q150" s="518">
        <f t="shared" si="24"/>
        <v>0</v>
      </c>
      <c r="R150" s="559"/>
      <c r="S150" s="619"/>
    </row>
    <row r="151" spans="1:19" ht="28.5" hidden="1" outlineLevel="1" x14ac:dyDescent="0.15">
      <c r="A151" s="623" t="s">
        <v>328</v>
      </c>
      <c r="B151" s="523" t="s">
        <v>406</v>
      </c>
      <c r="C151" s="771"/>
      <c r="D151" s="771"/>
      <c r="E151" s="771"/>
      <c r="F151" s="771"/>
      <c r="G151" s="771"/>
      <c r="H151" s="772">
        <f t="shared" si="25"/>
        <v>0</v>
      </c>
      <c r="I151" s="512">
        <f>'燃料参数Fuel EF'!B7</f>
        <v>29.42</v>
      </c>
      <c r="J151" s="599">
        <f>'燃料参数Fuel EF'!C7</f>
        <v>93</v>
      </c>
      <c r="K151" s="520">
        <f>'燃料参数Fuel EF'!D7</f>
        <v>28435</v>
      </c>
      <c r="L151" s="512">
        <f>'燃料参数Fuel EF'!E7</f>
        <v>1E-3</v>
      </c>
      <c r="M151" s="512">
        <f>'燃料参数Fuel EF'!F7</f>
        <v>1.5E-3</v>
      </c>
      <c r="N151" s="622">
        <f t="shared" si="26"/>
        <v>0</v>
      </c>
      <c r="O151" s="622">
        <f t="shared" si="27"/>
        <v>0</v>
      </c>
      <c r="P151" s="622">
        <f t="shared" si="28"/>
        <v>0</v>
      </c>
      <c r="Q151" s="518">
        <f t="shared" si="24"/>
        <v>0</v>
      </c>
      <c r="R151" s="559"/>
      <c r="S151" s="619"/>
    </row>
    <row r="152" spans="1:19" ht="42.75" hidden="1" outlineLevel="1" x14ac:dyDescent="0.15">
      <c r="A152" s="623" t="s">
        <v>329</v>
      </c>
      <c r="B152" s="523" t="s">
        <v>323</v>
      </c>
      <c r="C152" s="771">
        <v>0.49</v>
      </c>
      <c r="D152" s="770">
        <v>0.8</v>
      </c>
      <c r="E152" s="771"/>
      <c r="F152" s="771"/>
      <c r="G152" s="771">
        <v>0.12</v>
      </c>
      <c r="H152" s="772">
        <f t="shared" si="25"/>
        <v>1.4100000000000001</v>
      </c>
      <c r="I152" s="599">
        <f>'燃料参数Fuel EF'!B8</f>
        <v>13.58</v>
      </c>
      <c r="J152" s="599">
        <f>'燃料参数Fuel EF'!C8</f>
        <v>99</v>
      </c>
      <c r="K152" s="514">
        <f>'燃料参数Fuel EF'!D8</f>
        <v>173535</v>
      </c>
      <c r="L152" s="512">
        <f>'燃料参数Fuel EF'!E8</f>
        <v>1E-3</v>
      </c>
      <c r="M152" s="512">
        <f>'燃料参数Fuel EF'!F8</f>
        <v>1E-4</v>
      </c>
      <c r="N152" s="622">
        <f t="shared" si="26"/>
        <v>120618.12906990002</v>
      </c>
      <c r="O152" s="622">
        <f t="shared" si="27"/>
        <v>2.4468435000000004</v>
      </c>
      <c r="P152" s="622">
        <f t="shared" si="28"/>
        <v>0.24468435000000002</v>
      </c>
      <c r="Q152" s="518">
        <f t="shared" si="24"/>
        <v>120752.21609370003</v>
      </c>
      <c r="R152" s="559"/>
      <c r="S152" s="619"/>
    </row>
    <row r="153" spans="1:19" ht="42.75" hidden="1" outlineLevel="1" x14ac:dyDescent="0.15">
      <c r="A153" s="623" t="s">
        <v>330</v>
      </c>
      <c r="B153" s="523" t="s">
        <v>323</v>
      </c>
      <c r="C153" s="771">
        <v>18.37</v>
      </c>
      <c r="D153" s="771">
        <v>0.44</v>
      </c>
      <c r="E153" s="771"/>
      <c r="F153" s="771"/>
      <c r="G153" s="771"/>
      <c r="H153" s="772">
        <f t="shared" si="25"/>
        <v>18.810000000000002</v>
      </c>
      <c r="I153" s="600">
        <f>'燃料参数Fuel EF'!B9</f>
        <v>12.2</v>
      </c>
      <c r="J153" s="599">
        <f>'燃料参数Fuel EF'!C9</f>
        <v>99</v>
      </c>
      <c r="K153" s="514">
        <f>'燃料参数Fuel EF'!D9</f>
        <v>202218</v>
      </c>
      <c r="L153" s="512">
        <f>'燃料参数Fuel EF'!E9</f>
        <v>1E-3</v>
      </c>
      <c r="M153" s="512">
        <f>'燃料参数Fuel EF'!F9</f>
        <v>1E-4</v>
      </c>
      <c r="N153" s="622">
        <f t="shared" si="26"/>
        <v>1684515.6960588</v>
      </c>
      <c r="O153" s="622">
        <f t="shared" si="27"/>
        <v>38.03720580000001</v>
      </c>
      <c r="P153" s="622">
        <f t="shared" si="28"/>
        <v>3.8037205800000011</v>
      </c>
      <c r="Q153" s="518">
        <f t="shared" si="24"/>
        <v>1686600.13493664</v>
      </c>
      <c r="R153" s="559"/>
      <c r="S153" s="619"/>
    </row>
    <row r="154" spans="1:19" ht="28.5" hidden="1" outlineLevel="1" x14ac:dyDescent="0.15">
      <c r="A154" s="623" t="s">
        <v>331</v>
      </c>
      <c r="B154" s="523" t="s">
        <v>406</v>
      </c>
      <c r="C154" s="550"/>
      <c r="D154" s="771"/>
      <c r="E154" s="771"/>
      <c r="F154" s="771"/>
      <c r="G154" s="771"/>
      <c r="H154" s="772">
        <f t="shared" si="25"/>
        <v>0</v>
      </c>
      <c r="I154" s="599">
        <f>'燃料参数Fuel EF'!B10</f>
        <v>20.079999999999998</v>
      </c>
      <c r="J154" s="599">
        <f>'燃料参数Fuel EF'!C10</f>
        <v>98</v>
      </c>
      <c r="K154" s="520">
        <f>'燃料参数Fuel EF'!D10</f>
        <v>41816</v>
      </c>
      <c r="L154" s="512">
        <f>'燃料参数Fuel EF'!E10</f>
        <v>3.0000000000000001E-3</v>
      </c>
      <c r="M154" s="512">
        <f>'燃料参数Fuel EF'!F10</f>
        <v>5.9999999999999995E-4</v>
      </c>
      <c r="N154" s="622">
        <f t="shared" si="26"/>
        <v>0</v>
      </c>
      <c r="O154" s="622">
        <f t="shared" si="27"/>
        <v>0</v>
      </c>
      <c r="P154" s="622">
        <f t="shared" si="28"/>
        <v>0</v>
      </c>
      <c r="Q154" s="518">
        <f t="shared" si="24"/>
        <v>0</v>
      </c>
      <c r="R154" s="559"/>
      <c r="S154" s="619"/>
    </row>
    <row r="155" spans="1:19" ht="28.5" hidden="1" outlineLevel="1" x14ac:dyDescent="0.15">
      <c r="A155" s="623" t="s">
        <v>332</v>
      </c>
      <c r="B155" s="523" t="s">
        <v>406</v>
      </c>
      <c r="C155" s="771">
        <v>0.02</v>
      </c>
      <c r="D155" s="771"/>
      <c r="E155" s="771"/>
      <c r="F155" s="771"/>
      <c r="G155" s="771"/>
      <c r="H155" s="772">
        <f t="shared" si="25"/>
        <v>0.02</v>
      </c>
      <c r="I155" s="600">
        <f>'燃料参数Fuel EF'!B11</f>
        <v>18.899999999999999</v>
      </c>
      <c r="J155" s="599">
        <f>'燃料参数Fuel EF'!C11</f>
        <v>98</v>
      </c>
      <c r="K155" s="520">
        <f>'燃料参数Fuel EF'!D11</f>
        <v>43070</v>
      </c>
      <c r="L155" s="512">
        <f>'燃料参数Fuel EF'!E11</f>
        <v>3.0000000000000001E-3</v>
      </c>
      <c r="M155" s="512">
        <f>'燃料参数Fuel EF'!F11</f>
        <v>5.9999999999999995E-4</v>
      </c>
      <c r="N155" s="622">
        <f t="shared" si="26"/>
        <v>585.01119599999993</v>
      </c>
      <c r="O155" s="622">
        <f t="shared" si="27"/>
        <v>2.5842E-2</v>
      </c>
      <c r="P155" s="622">
        <f t="shared" si="28"/>
        <v>5.1684000000000001E-3</v>
      </c>
      <c r="Q155" s="518">
        <f t="shared" si="24"/>
        <v>587.19742919999987</v>
      </c>
      <c r="R155" s="559"/>
      <c r="S155" s="619"/>
    </row>
    <row r="156" spans="1:19" ht="28.5" hidden="1" outlineLevel="1" x14ac:dyDescent="0.15">
      <c r="A156" s="623" t="s">
        <v>333</v>
      </c>
      <c r="B156" s="523" t="s">
        <v>406</v>
      </c>
      <c r="C156" s="770">
        <v>0.6</v>
      </c>
      <c r="D156" s="771">
        <v>0.52</v>
      </c>
      <c r="E156" s="770">
        <v>0.2</v>
      </c>
      <c r="F156" s="771">
        <v>7.0000000000000007E-2</v>
      </c>
      <c r="G156" s="770">
        <v>0.7</v>
      </c>
      <c r="H156" s="772">
        <f t="shared" si="25"/>
        <v>2.09</v>
      </c>
      <c r="I156" s="600">
        <f>'燃料参数Fuel EF'!B12</f>
        <v>20.2</v>
      </c>
      <c r="J156" s="599">
        <f>'燃料参数Fuel EF'!C12</f>
        <v>98</v>
      </c>
      <c r="K156" s="520">
        <f>'燃料参数Fuel EF'!D12</f>
        <v>42652</v>
      </c>
      <c r="L156" s="512">
        <f>'燃料参数Fuel EF'!E12</f>
        <v>3.0000000000000001E-3</v>
      </c>
      <c r="M156" s="512">
        <f>'燃料参数Fuel EF'!F12</f>
        <v>5.9999999999999995E-4</v>
      </c>
      <c r="N156" s="622">
        <f t="shared" si="26"/>
        <v>64704.511420266666</v>
      </c>
      <c r="O156" s="622">
        <f t="shared" si="27"/>
        <v>2.6742804000000002</v>
      </c>
      <c r="P156" s="622">
        <f t="shared" si="28"/>
        <v>0.53485607999999996</v>
      </c>
      <c r="Q156" s="518">
        <f t="shared" si="24"/>
        <v>64930.755542106665</v>
      </c>
      <c r="R156" s="559"/>
      <c r="S156" s="619"/>
    </row>
    <row r="157" spans="1:19" ht="28.5" hidden="1" outlineLevel="1" x14ac:dyDescent="0.15">
      <c r="A157" s="623" t="s">
        <v>334</v>
      </c>
      <c r="B157" s="523" t="s">
        <v>406</v>
      </c>
      <c r="C157" s="771"/>
      <c r="D157" s="771">
        <v>0.25</v>
      </c>
      <c r="E157" s="771">
        <v>0.08</v>
      </c>
      <c r="F157" s="771"/>
      <c r="G157" s="771">
        <v>0.06</v>
      </c>
      <c r="H157" s="772">
        <f t="shared" si="25"/>
        <v>0.39</v>
      </c>
      <c r="I157" s="600">
        <f>'燃料参数Fuel EF'!B13</f>
        <v>21.1</v>
      </c>
      <c r="J157" s="599">
        <f>'燃料参数Fuel EF'!C13</f>
        <v>98</v>
      </c>
      <c r="K157" s="520">
        <f>'燃料参数Fuel EF'!D13</f>
        <v>41816</v>
      </c>
      <c r="L157" s="512">
        <f>'燃料参数Fuel EF'!E13</f>
        <v>3.0000000000000001E-3</v>
      </c>
      <c r="M157" s="512">
        <f>'燃料参数Fuel EF'!F13</f>
        <v>5.9999999999999995E-4</v>
      </c>
      <c r="N157" s="622">
        <f t="shared" si="26"/>
        <v>12364.798846399999</v>
      </c>
      <c r="O157" s="622">
        <f t="shared" si="27"/>
        <v>0.48924719999999999</v>
      </c>
      <c r="P157" s="622">
        <f t="shared" si="28"/>
        <v>9.7849439999999996E-2</v>
      </c>
      <c r="Q157" s="518">
        <f t="shared" si="24"/>
        <v>12406.18915952</v>
      </c>
      <c r="R157" s="559"/>
      <c r="S157" s="619"/>
    </row>
    <row r="158" spans="1:19" ht="28.5" hidden="1" outlineLevel="1" x14ac:dyDescent="0.15">
      <c r="A158" s="623" t="s">
        <v>335</v>
      </c>
      <c r="B158" s="523" t="s">
        <v>406</v>
      </c>
      <c r="C158" s="771">
        <v>0.02</v>
      </c>
      <c r="D158" s="771"/>
      <c r="E158" s="771"/>
      <c r="F158" s="771"/>
      <c r="G158" s="771"/>
      <c r="H158" s="772">
        <f t="shared" si="25"/>
        <v>0.02</v>
      </c>
      <c r="I158" s="600">
        <f>'燃料参数Fuel EF'!B14</f>
        <v>17.2</v>
      </c>
      <c r="J158" s="599">
        <f>'燃料参数Fuel EF'!C14</f>
        <v>99</v>
      </c>
      <c r="K158" s="520">
        <f>'燃料参数Fuel EF'!D14</f>
        <v>50179</v>
      </c>
      <c r="L158" s="512">
        <f>'燃料参数Fuel EF'!E14</f>
        <v>1E-3</v>
      </c>
      <c r="M158" s="512">
        <f>'燃料参数Fuel EF'!F14</f>
        <v>1E-4</v>
      </c>
      <c r="N158" s="622">
        <f t="shared" si="26"/>
        <v>626.59520880000002</v>
      </c>
      <c r="O158" s="622">
        <f t="shared" si="27"/>
        <v>1.0035800000000001E-2</v>
      </c>
      <c r="P158" s="622">
        <f t="shared" si="28"/>
        <v>1.00358E-3</v>
      </c>
      <c r="Q158" s="518">
        <f t="shared" si="24"/>
        <v>627.14517064000006</v>
      </c>
      <c r="R158" s="559"/>
      <c r="S158" s="619"/>
    </row>
    <row r="159" spans="1:19" ht="28.5" hidden="1" outlineLevel="1" x14ac:dyDescent="0.15">
      <c r="A159" s="623" t="s">
        <v>336</v>
      </c>
      <c r="B159" s="523" t="s">
        <v>406</v>
      </c>
      <c r="C159" s="771"/>
      <c r="D159" s="771"/>
      <c r="E159" s="771"/>
      <c r="F159" s="771"/>
      <c r="G159" s="771">
        <v>8.56</v>
      </c>
      <c r="H159" s="772">
        <f t="shared" si="25"/>
        <v>8.56</v>
      </c>
      <c r="I159" s="600">
        <f>'燃料参数Fuel EF'!B15</f>
        <v>18.2</v>
      </c>
      <c r="J159" s="599">
        <f>'燃料参数Fuel EF'!C15</f>
        <v>99</v>
      </c>
      <c r="K159" s="520">
        <f>'燃料参数Fuel EF'!D15</f>
        <v>45998</v>
      </c>
      <c r="L159" s="512">
        <f>'燃料参数Fuel EF'!E15</f>
        <v>1E-3</v>
      </c>
      <c r="M159" s="512">
        <f>'燃料参数Fuel EF'!F15</f>
        <v>1E-4</v>
      </c>
      <c r="N159" s="622">
        <f t="shared" si="26"/>
        <v>260130.17110080001</v>
      </c>
      <c r="O159" s="622">
        <f t="shared" si="27"/>
        <v>3.9374288000000002</v>
      </c>
      <c r="P159" s="622">
        <f t="shared" si="28"/>
        <v>0.39374288000000002</v>
      </c>
      <c r="Q159" s="518">
        <f t="shared" si="24"/>
        <v>260345.94219904003</v>
      </c>
      <c r="R159" s="559"/>
      <c r="S159" s="619"/>
    </row>
    <row r="160" spans="1:19" ht="42.75" hidden="1" outlineLevel="1" x14ac:dyDescent="0.15">
      <c r="A160" s="623" t="s">
        <v>337</v>
      </c>
      <c r="B160" s="523" t="s">
        <v>323</v>
      </c>
      <c r="C160" s="771">
        <v>0.91</v>
      </c>
      <c r="D160" s="771">
        <v>7.0000000000000007E-2</v>
      </c>
      <c r="E160" s="771">
        <v>3.93</v>
      </c>
      <c r="F160" s="771"/>
      <c r="G160" s="771">
        <v>7.83</v>
      </c>
      <c r="H160" s="772">
        <f t="shared" si="25"/>
        <v>12.74</v>
      </c>
      <c r="I160" s="599">
        <f>'燃料参数Fuel EF'!B16</f>
        <v>15.32</v>
      </c>
      <c r="J160" s="599">
        <f>'燃料参数Fuel EF'!C16</f>
        <v>99</v>
      </c>
      <c r="K160" s="520">
        <f>'燃料参数Fuel EF'!D16</f>
        <v>389310</v>
      </c>
      <c r="L160" s="512">
        <f>'燃料参数Fuel EF'!E16</f>
        <v>1E-3</v>
      </c>
      <c r="M160" s="512">
        <f>'燃料参数Fuel EF'!F16</f>
        <v>1E-4</v>
      </c>
      <c r="N160" s="622">
        <f t="shared" si="26"/>
        <v>2758229.3642903999</v>
      </c>
      <c r="O160" s="622">
        <f t="shared" si="27"/>
        <v>49.598094000000003</v>
      </c>
      <c r="P160" s="622">
        <f t="shared" si="28"/>
        <v>4.959809400000001</v>
      </c>
      <c r="Q160" s="518">
        <f t="shared" si="24"/>
        <v>2760947.3398416</v>
      </c>
      <c r="R160" s="559"/>
      <c r="S160" s="619"/>
    </row>
    <row r="161" spans="1:19" ht="42.75" hidden="1" outlineLevel="1" x14ac:dyDescent="0.15">
      <c r="A161" s="623" t="s">
        <v>338</v>
      </c>
      <c r="B161" s="523" t="s">
        <v>406</v>
      </c>
      <c r="C161" s="771"/>
      <c r="D161" s="771"/>
      <c r="E161" s="771"/>
      <c r="F161" s="771"/>
      <c r="G161" s="771"/>
      <c r="H161" s="772">
        <f t="shared" si="25"/>
        <v>0</v>
      </c>
      <c r="I161" s="601">
        <f>'燃料参数Fuel EF'!B17</f>
        <v>20</v>
      </c>
      <c r="J161" s="599">
        <f>'燃料参数Fuel EF'!C17</f>
        <v>98</v>
      </c>
      <c r="K161" s="514">
        <f>'燃料参数Fuel EF'!D17</f>
        <v>35168</v>
      </c>
      <c r="L161" s="512">
        <f>'燃料参数Fuel EF'!E17</f>
        <v>3.0000000000000001E-3</v>
      </c>
      <c r="M161" s="512">
        <f>'燃料参数Fuel EF'!F17</f>
        <v>5.9999999999999995E-4</v>
      </c>
      <c r="N161" s="622">
        <f t="shared" si="26"/>
        <v>0</v>
      </c>
      <c r="O161" s="622">
        <f t="shared" si="27"/>
        <v>0</v>
      </c>
      <c r="P161" s="622">
        <f t="shared" si="28"/>
        <v>0</v>
      </c>
      <c r="Q161" s="518">
        <f t="shared" si="24"/>
        <v>0</v>
      </c>
      <c r="R161" s="559"/>
      <c r="S161" s="619"/>
    </row>
    <row r="162" spans="1:19" ht="28.5" hidden="1" outlineLevel="1" x14ac:dyDescent="0.15">
      <c r="A162" s="623" t="s">
        <v>339</v>
      </c>
      <c r="B162" s="523" t="s">
        <v>406</v>
      </c>
      <c r="C162" s="771"/>
      <c r="D162" s="771"/>
      <c r="E162" s="771"/>
      <c r="F162" s="771"/>
      <c r="G162" s="771"/>
      <c r="H162" s="772">
        <f t="shared" si="25"/>
        <v>0</v>
      </c>
      <c r="I162" s="512">
        <f>'燃料参数Fuel EF'!B18</f>
        <v>29.42</v>
      </c>
      <c r="J162" s="599">
        <f>'燃料参数Fuel EF'!C18</f>
        <v>93</v>
      </c>
      <c r="K162" s="514">
        <f>'燃料参数Fuel EF'!D18</f>
        <v>38099</v>
      </c>
      <c r="L162" s="512">
        <f>'燃料参数Fuel EF'!E18</f>
        <v>1E-3</v>
      </c>
      <c r="M162" s="512">
        <f>'燃料参数Fuel EF'!F18</f>
        <v>1.5E-3</v>
      </c>
      <c r="N162" s="622">
        <f t="shared" si="26"/>
        <v>0</v>
      </c>
      <c r="O162" s="622">
        <f t="shared" si="27"/>
        <v>0</v>
      </c>
      <c r="P162" s="622">
        <f t="shared" si="28"/>
        <v>0</v>
      </c>
      <c r="Q162" s="518">
        <f t="shared" si="24"/>
        <v>0</v>
      </c>
      <c r="R162" s="559"/>
      <c r="S162" s="619"/>
    </row>
    <row r="163" spans="1:19" ht="28.5" hidden="1" outlineLevel="1" x14ac:dyDescent="0.15">
      <c r="A163" s="623" t="s">
        <v>247</v>
      </c>
      <c r="B163" s="523" t="s">
        <v>407</v>
      </c>
      <c r="C163" s="771">
        <v>73.760000000000005</v>
      </c>
      <c r="D163" s="771">
        <v>18.52</v>
      </c>
      <c r="E163" s="771"/>
      <c r="F163" s="771">
        <v>18.079999999999998</v>
      </c>
      <c r="G163" s="771"/>
      <c r="H163" s="772">
        <f t="shared" si="25"/>
        <v>110.36</v>
      </c>
      <c r="I163" s="742">
        <f>'燃料参数Fuel EF'!B19</f>
        <v>0</v>
      </c>
      <c r="J163" s="742">
        <f>'燃料参数Fuel EF'!C19</f>
        <v>0</v>
      </c>
      <c r="K163" s="742">
        <f>'燃料参数Fuel EF'!D19</f>
        <v>0</v>
      </c>
      <c r="L163" s="743"/>
      <c r="M163" s="743"/>
      <c r="N163" s="775"/>
      <c r="O163" s="775"/>
      <c r="P163" s="775"/>
      <c r="Q163" s="604"/>
      <c r="R163" s="559"/>
      <c r="S163" s="619"/>
    </row>
    <row r="164" spans="1:19" hidden="1" outlineLevel="1" x14ac:dyDescent="0.15">
      <c r="A164" s="782"/>
      <c r="B164" s="745"/>
      <c r="C164" s="745"/>
      <c r="D164" s="745"/>
      <c r="E164" s="745"/>
      <c r="F164" s="745"/>
      <c r="G164" s="745"/>
      <c r="H164" s="746"/>
      <c r="I164" s="747"/>
      <c r="J164" s="747"/>
      <c r="K164" s="748"/>
      <c r="L164" s="584"/>
      <c r="M164" s="749" t="s">
        <v>343</v>
      </c>
      <c r="N164" s="527">
        <f>SUM(N147:N162)</f>
        <v>227596587.28204936</v>
      </c>
      <c r="O164" s="527">
        <f>SUM(O147:O162)</f>
        <v>2447.6764748999994</v>
      </c>
      <c r="P164" s="527">
        <f>SUM(P147:P162)</f>
        <v>3535.7270808100002</v>
      </c>
      <c r="Q164" s="605">
        <f>N164+O164*25+P164*298</f>
        <v>228711425.86400324</v>
      </c>
      <c r="R164" s="559"/>
      <c r="S164" s="619"/>
    </row>
    <row r="165" spans="1:19" hidden="1" outlineLevel="1" x14ac:dyDescent="0.15">
      <c r="A165" s="999" t="s">
        <v>149</v>
      </c>
      <c r="B165" s="992"/>
      <c r="C165" s="992"/>
      <c r="D165" s="992"/>
      <c r="E165" s="992"/>
      <c r="F165" s="992"/>
      <c r="G165" s="750"/>
      <c r="H165" s="751"/>
      <c r="I165" s="750"/>
      <c r="J165" s="750"/>
      <c r="K165" s="752"/>
      <c r="L165" s="753"/>
      <c r="M165" s="750"/>
      <c r="N165" s="559"/>
      <c r="O165" s="559"/>
      <c r="P165" s="559"/>
      <c r="Q165" s="559"/>
      <c r="R165" s="559"/>
      <c r="S165" s="619"/>
    </row>
    <row r="166" spans="1:19" hidden="1" outlineLevel="1" x14ac:dyDescent="0.15">
      <c r="A166" s="999" t="s">
        <v>441</v>
      </c>
      <c r="B166" s="992"/>
      <c r="C166" s="992"/>
      <c r="D166" s="992"/>
      <c r="E166" s="992"/>
      <c r="F166" s="559"/>
      <c r="G166" s="750"/>
      <c r="H166" s="751"/>
      <c r="I166" s="750"/>
      <c r="J166" s="750"/>
      <c r="K166" s="752"/>
      <c r="L166" s="753"/>
      <c r="M166" s="750"/>
      <c r="N166" s="559"/>
      <c r="O166" s="559"/>
      <c r="P166" s="559"/>
      <c r="Q166" s="559"/>
      <c r="R166" s="559"/>
      <c r="S166" s="619"/>
    </row>
    <row r="167" spans="1:19" hidden="1" outlineLevel="1" x14ac:dyDescent="0.15">
      <c r="A167" s="999" t="s">
        <v>458</v>
      </c>
      <c r="B167" s="992"/>
      <c r="C167" s="992"/>
      <c r="D167" s="559"/>
      <c r="E167" s="559"/>
      <c r="F167" s="559"/>
      <c r="G167" s="750"/>
      <c r="H167" s="751"/>
      <c r="I167" s="750"/>
      <c r="J167" s="750"/>
      <c r="K167" s="752"/>
      <c r="L167" s="753"/>
      <c r="M167" s="750"/>
      <c r="N167" s="559"/>
      <c r="O167" s="559"/>
      <c r="P167" s="559"/>
      <c r="Q167" s="559"/>
      <c r="R167" s="559"/>
      <c r="S167" s="619"/>
    </row>
    <row r="168" spans="1:19" hidden="1" outlineLevel="1" x14ac:dyDescent="0.15">
      <c r="A168" s="625"/>
      <c r="B168" s="559"/>
      <c r="C168" s="559"/>
      <c r="D168" s="559"/>
      <c r="E168" s="559"/>
      <c r="F168" s="559"/>
      <c r="G168" s="559"/>
      <c r="H168" s="559"/>
      <c r="I168" s="559"/>
      <c r="J168" s="559"/>
      <c r="K168" s="559"/>
      <c r="L168" s="559"/>
      <c r="M168" s="559"/>
      <c r="N168" s="559"/>
      <c r="O168" s="559"/>
      <c r="P168" s="559"/>
      <c r="Q168" s="559"/>
      <c r="R168" s="559"/>
      <c r="S168" s="619"/>
    </row>
    <row r="169" spans="1:19" ht="43.5" hidden="1" customHeight="1" outlineLevel="1" x14ac:dyDescent="0.15">
      <c r="A169" s="1000" t="s">
        <v>131</v>
      </c>
      <c r="B169" s="990"/>
      <c r="C169" s="990"/>
      <c r="D169" s="990"/>
      <c r="E169" s="990"/>
      <c r="F169" s="991"/>
      <c r="G169" s="991"/>
      <c r="H169" s="991"/>
      <c r="I169" s="991"/>
      <c r="J169" s="992"/>
      <c r="K169" s="992"/>
      <c r="L169" s="992"/>
      <c r="M169" s="992"/>
      <c r="N169" s="991"/>
      <c r="O169" s="552"/>
      <c r="P169" s="552"/>
      <c r="Q169" s="552"/>
      <c r="R169" s="559"/>
      <c r="S169" s="619"/>
    </row>
    <row r="170" spans="1:19" ht="71.25" hidden="1" outlineLevel="1" x14ac:dyDescent="0.15">
      <c r="A170" s="1001" t="s">
        <v>345</v>
      </c>
      <c r="B170" s="534" t="s">
        <v>356</v>
      </c>
      <c r="C170" s="535" t="s">
        <v>356</v>
      </c>
      <c r="D170" s="535" t="s">
        <v>360</v>
      </c>
      <c r="E170" s="537" t="s">
        <v>351</v>
      </c>
      <c r="F170" s="535" t="s">
        <v>353</v>
      </c>
      <c r="G170" s="535" t="s">
        <v>353</v>
      </c>
      <c r="H170" s="535" t="s">
        <v>350</v>
      </c>
      <c r="I170" s="535" t="s">
        <v>352</v>
      </c>
      <c r="J170" s="534" t="s">
        <v>354</v>
      </c>
      <c r="K170" s="535" t="s">
        <v>355</v>
      </c>
      <c r="L170" s="535" t="s">
        <v>363</v>
      </c>
      <c r="M170" s="537" t="s">
        <v>362</v>
      </c>
      <c r="N170" s="537" t="s">
        <v>357</v>
      </c>
      <c r="O170" s="552"/>
      <c r="P170" s="552"/>
      <c r="Q170" s="552"/>
      <c r="R170" s="559"/>
      <c r="S170" s="619"/>
    </row>
    <row r="171" spans="1:19" ht="28.5" hidden="1" outlineLevel="1" x14ac:dyDescent="0.15">
      <c r="A171" s="1002"/>
      <c r="B171" s="539" t="s">
        <v>144</v>
      </c>
      <c r="C171" s="540" t="s">
        <v>349</v>
      </c>
      <c r="D171" s="541" t="s">
        <v>145</v>
      </c>
      <c r="E171" s="542" t="s">
        <v>349</v>
      </c>
      <c r="F171" s="541" t="s">
        <v>146</v>
      </c>
      <c r="G171" s="540" t="s">
        <v>349</v>
      </c>
      <c r="H171" s="541" t="s">
        <v>145</v>
      </c>
      <c r="I171" s="540" t="s">
        <v>349</v>
      </c>
      <c r="J171" s="543" t="s">
        <v>146</v>
      </c>
      <c r="K171" s="541" t="s">
        <v>145</v>
      </c>
      <c r="L171" s="541" t="s">
        <v>146</v>
      </c>
      <c r="M171" s="542" t="s">
        <v>349</v>
      </c>
      <c r="N171" s="542" t="s">
        <v>349</v>
      </c>
      <c r="O171" s="552"/>
      <c r="P171" s="552"/>
      <c r="Q171" s="552"/>
      <c r="R171" s="559"/>
      <c r="S171" s="619"/>
    </row>
    <row r="172" spans="1:19" hidden="1" outlineLevel="1" x14ac:dyDescent="0.15">
      <c r="A172" s="783" t="s">
        <v>367</v>
      </c>
      <c r="B172" s="550">
        <v>774</v>
      </c>
      <c r="C172" s="755">
        <f>B172*10000</f>
        <v>7740000</v>
      </c>
      <c r="D172" s="550">
        <v>7.24</v>
      </c>
      <c r="E172" s="628">
        <f>(1-D172/100)*C172</f>
        <v>7179624</v>
      </c>
      <c r="F172" s="550">
        <v>65</v>
      </c>
      <c r="G172" s="784">
        <f t="shared" ref="G172:G176" si="29">F172*10000</f>
        <v>650000</v>
      </c>
      <c r="H172" s="552">
        <v>0.41</v>
      </c>
      <c r="I172" s="785">
        <f t="shared" ref="I172:I176" si="30">(1-H172/100)*G172</f>
        <v>647335</v>
      </c>
      <c r="J172" s="552"/>
      <c r="K172" s="559"/>
      <c r="L172" s="577"/>
      <c r="M172" s="557">
        <f t="shared" ref="M172:M175" si="31">J172*(1-K172/100)*10000+L172*10000</f>
        <v>0</v>
      </c>
      <c r="N172" s="557">
        <f>M172+I172+E172</f>
        <v>7826959</v>
      </c>
      <c r="O172" s="552"/>
      <c r="P172" s="552"/>
      <c r="Q172" s="552"/>
      <c r="R172" s="559"/>
      <c r="S172" s="619"/>
    </row>
    <row r="173" spans="1:19" hidden="1" outlineLevel="1" x14ac:dyDescent="0.15">
      <c r="A173" s="786" t="s">
        <v>368</v>
      </c>
      <c r="B173" s="550">
        <v>441</v>
      </c>
      <c r="C173" s="755">
        <f t="shared" ref="C173:C176" si="32">B173*10000</f>
        <v>4410000</v>
      </c>
      <c r="D173" s="550">
        <v>6.88</v>
      </c>
      <c r="E173" s="628">
        <f t="shared" ref="E173:E176" si="33">(1-D173/100)*C173</f>
        <v>4106592</v>
      </c>
      <c r="F173" s="552">
        <v>251</v>
      </c>
      <c r="G173" s="784">
        <f t="shared" si="29"/>
        <v>2510000</v>
      </c>
      <c r="H173" s="552">
        <v>0.83</v>
      </c>
      <c r="I173" s="785">
        <f t="shared" si="30"/>
        <v>2489167</v>
      </c>
      <c r="J173" s="552">
        <v>11.9</v>
      </c>
      <c r="K173" s="559">
        <v>4.22</v>
      </c>
      <c r="L173" s="577"/>
      <c r="M173" s="557">
        <f t="shared" si="31"/>
        <v>113978.2</v>
      </c>
      <c r="N173" s="557">
        <f>M173+I173+E173</f>
        <v>6709737.2000000002</v>
      </c>
      <c r="O173" s="552"/>
      <c r="P173" s="552"/>
      <c r="Q173" s="552"/>
      <c r="R173" s="559"/>
      <c r="S173" s="619"/>
    </row>
    <row r="174" spans="1:19" hidden="1" outlineLevel="1" x14ac:dyDescent="0.15">
      <c r="A174" s="786" t="s">
        <v>369</v>
      </c>
      <c r="B174" s="550">
        <v>107</v>
      </c>
      <c r="C174" s="755">
        <f t="shared" si="32"/>
        <v>1070000</v>
      </c>
      <c r="D174" s="550">
        <v>7.01</v>
      </c>
      <c r="E174" s="628">
        <f t="shared" si="33"/>
        <v>994993</v>
      </c>
      <c r="F174" s="552">
        <v>273</v>
      </c>
      <c r="G174" s="784">
        <f t="shared" si="29"/>
        <v>2730000</v>
      </c>
      <c r="H174" s="552">
        <v>0.68</v>
      </c>
      <c r="I174" s="785">
        <f t="shared" si="30"/>
        <v>2711436</v>
      </c>
      <c r="J174" s="552"/>
      <c r="K174" s="559"/>
      <c r="L174" s="577"/>
      <c r="M174" s="557">
        <f t="shared" si="31"/>
        <v>0</v>
      </c>
      <c r="N174" s="557">
        <f>M174+I174+E174</f>
        <v>3706429</v>
      </c>
      <c r="O174" s="552"/>
      <c r="P174" s="552"/>
      <c r="Q174" s="552"/>
      <c r="R174" s="559"/>
      <c r="S174" s="619"/>
    </row>
    <row r="175" spans="1:19" hidden="1" outlineLevel="1" x14ac:dyDescent="0.15">
      <c r="A175" s="786" t="s">
        <v>507</v>
      </c>
      <c r="B175" s="550">
        <v>447</v>
      </c>
      <c r="C175" s="755">
        <f t="shared" si="32"/>
        <v>4470000</v>
      </c>
      <c r="D175" s="550">
        <v>7.76</v>
      </c>
      <c r="E175" s="628">
        <f t="shared" si="33"/>
        <v>4123128</v>
      </c>
      <c r="F175" s="552">
        <v>17</v>
      </c>
      <c r="G175" s="784">
        <f t="shared" si="29"/>
        <v>170000</v>
      </c>
      <c r="H175" s="552">
        <v>0.25</v>
      </c>
      <c r="I175" s="785">
        <f t="shared" si="30"/>
        <v>169575</v>
      </c>
      <c r="J175" s="552">
        <v>3.9</v>
      </c>
      <c r="K175" s="559">
        <v>4.22</v>
      </c>
      <c r="L175" s="577"/>
      <c r="M175" s="557">
        <f t="shared" si="31"/>
        <v>37354.199999999997</v>
      </c>
      <c r="N175" s="557">
        <f>M175+I175+E175</f>
        <v>4330057.2</v>
      </c>
      <c r="O175" s="552"/>
      <c r="P175" s="552"/>
      <c r="Q175" s="552"/>
      <c r="R175" s="559"/>
      <c r="S175" s="619"/>
    </row>
    <row r="176" spans="1:19" hidden="1" outlineLevel="1" x14ac:dyDescent="0.15">
      <c r="A176" s="786" t="s">
        <v>508</v>
      </c>
      <c r="B176" s="550">
        <v>452</v>
      </c>
      <c r="C176" s="755">
        <f t="shared" si="32"/>
        <v>4520000</v>
      </c>
      <c r="D176" s="550">
        <v>5.16</v>
      </c>
      <c r="E176" s="628">
        <f t="shared" si="33"/>
        <v>4286768</v>
      </c>
      <c r="F176" s="552">
        <v>81</v>
      </c>
      <c r="G176" s="784">
        <f t="shared" si="29"/>
        <v>810000</v>
      </c>
      <c r="H176" s="552">
        <v>0.77</v>
      </c>
      <c r="I176" s="785">
        <f t="shared" si="30"/>
        <v>803763</v>
      </c>
      <c r="J176" s="552">
        <v>14.7</v>
      </c>
      <c r="K176" s="559">
        <v>4.22</v>
      </c>
      <c r="L176" s="577"/>
      <c r="M176" s="557">
        <f>J176*(1-K176/100)*10000+L176*10000</f>
        <v>140796.59999999998</v>
      </c>
      <c r="N176" s="557">
        <f>M176+I176+E176</f>
        <v>5231327.5999999996</v>
      </c>
      <c r="O176" s="552"/>
      <c r="P176" s="552"/>
      <c r="Q176" s="552"/>
      <c r="R176" s="559"/>
      <c r="S176" s="619"/>
    </row>
    <row r="177" spans="1:19" hidden="1" outlineLevel="1" x14ac:dyDescent="0.15">
      <c r="A177" s="787" t="s">
        <v>343</v>
      </c>
      <c r="B177" s="564"/>
      <c r="C177" s="564"/>
      <c r="D177" s="564"/>
      <c r="E177" s="631">
        <f>SUM(E172:E176)</f>
        <v>20691105</v>
      </c>
      <c r="F177" s="563"/>
      <c r="G177" s="563"/>
      <c r="H177" s="563"/>
      <c r="I177" s="788">
        <f>SUM(I172:I176)</f>
        <v>6821276</v>
      </c>
      <c r="J177" s="563"/>
      <c r="K177" s="563"/>
      <c r="L177" s="567"/>
      <c r="M177" s="569">
        <f>SUM(M172:M176)</f>
        <v>292129</v>
      </c>
      <c r="N177" s="758">
        <f>SUM(N172:N176)</f>
        <v>27804510</v>
      </c>
      <c r="O177" s="552"/>
      <c r="P177" s="552"/>
      <c r="Q177" s="552"/>
      <c r="R177" s="559"/>
      <c r="S177" s="619"/>
    </row>
    <row r="178" spans="1:19" hidden="1" outlineLevel="1" x14ac:dyDescent="0.15">
      <c r="A178" s="633" t="s">
        <v>246</v>
      </c>
      <c r="B178" s="550"/>
      <c r="C178" s="550"/>
      <c r="D178" s="550"/>
      <c r="E178" s="550"/>
      <c r="F178" s="552"/>
      <c r="G178" s="552"/>
      <c r="H178" s="552"/>
      <c r="I178" s="552"/>
      <c r="J178" s="552"/>
      <c r="K178" s="552"/>
      <c r="L178" s="577"/>
      <c r="M178" s="577"/>
      <c r="N178" s="577"/>
      <c r="O178" s="552"/>
      <c r="P178" s="552"/>
      <c r="Q178" s="552"/>
      <c r="R178" s="559"/>
      <c r="S178" s="619"/>
    </row>
    <row r="179" spans="1:19" hidden="1" outlineLevel="1" x14ac:dyDescent="0.15">
      <c r="A179" s="633"/>
      <c r="B179" s="550"/>
      <c r="C179" s="550"/>
      <c r="D179" s="550"/>
      <c r="E179" s="550"/>
      <c r="F179" s="552"/>
      <c r="G179" s="552"/>
      <c r="H179" s="552"/>
      <c r="I179" s="552"/>
      <c r="J179" s="552"/>
      <c r="K179" s="552"/>
      <c r="L179" s="577"/>
      <c r="M179" s="577"/>
      <c r="N179" s="679"/>
      <c r="O179" s="552"/>
      <c r="P179" s="552"/>
      <c r="Q179" s="552"/>
      <c r="R179" s="559"/>
      <c r="S179" s="619"/>
    </row>
    <row r="180" spans="1:19" hidden="1" outlineLevel="1" x14ac:dyDescent="0.15">
      <c r="A180" s="789"/>
      <c r="B180" s="550"/>
      <c r="C180" s="550"/>
      <c r="D180" s="550"/>
      <c r="E180" s="550"/>
      <c r="F180" s="552"/>
      <c r="G180" s="552"/>
      <c r="H180" s="552"/>
      <c r="I180" s="552"/>
      <c r="J180" s="552"/>
      <c r="K180" s="552"/>
      <c r="L180" s="577"/>
      <c r="M180" s="678"/>
      <c r="N180" s="577"/>
      <c r="O180" s="552"/>
      <c r="P180" s="552"/>
      <c r="Q180" s="552"/>
      <c r="R180" s="559"/>
      <c r="S180" s="619"/>
    </row>
    <row r="181" spans="1:19" hidden="1" outlineLevel="1" x14ac:dyDescent="0.15">
      <c r="A181" s="625"/>
      <c r="B181" s="559"/>
      <c r="C181" s="559"/>
      <c r="D181" s="559"/>
      <c r="E181" s="559"/>
      <c r="F181" s="559"/>
      <c r="G181" s="559"/>
      <c r="H181" s="559"/>
      <c r="I181" s="559"/>
      <c r="J181" s="559"/>
      <c r="K181" s="559"/>
      <c r="L181" s="559"/>
      <c r="M181" s="559"/>
      <c r="N181" s="559"/>
      <c r="O181" s="559"/>
      <c r="P181" s="559"/>
      <c r="Q181" s="559"/>
      <c r="R181" s="559"/>
      <c r="S181" s="619"/>
    </row>
    <row r="182" spans="1:19" ht="56.25" hidden="1" customHeight="1" outlineLevel="1" x14ac:dyDescent="0.15">
      <c r="A182" s="1000" t="s">
        <v>167</v>
      </c>
      <c r="B182" s="983"/>
      <c r="C182" s="983"/>
      <c r="D182" s="983"/>
      <c r="E182" s="983"/>
      <c r="F182" s="983"/>
      <c r="G182" s="983"/>
      <c r="H182" s="983"/>
      <c r="I182" s="983"/>
      <c r="J182" s="983"/>
      <c r="K182" s="983"/>
      <c r="L182" s="983"/>
      <c r="M182" s="550"/>
      <c r="N182" s="550"/>
      <c r="O182" s="559"/>
      <c r="P182" s="559"/>
      <c r="Q182" s="559"/>
      <c r="R182" s="559"/>
      <c r="S182" s="619"/>
    </row>
    <row r="183" spans="1:19" ht="37.5" hidden="1" outlineLevel="1" x14ac:dyDescent="0.15">
      <c r="A183" s="635"/>
      <c r="B183" s="575" t="s">
        <v>349</v>
      </c>
      <c r="C183" s="554"/>
      <c r="D183" s="498" t="s">
        <v>491</v>
      </c>
      <c r="E183" s="498" t="s">
        <v>492</v>
      </c>
      <c r="F183" s="498" t="s">
        <v>493</v>
      </c>
      <c r="G183" s="498" t="s">
        <v>494</v>
      </c>
      <c r="H183" s="555"/>
      <c r="I183" s="498" t="s">
        <v>495</v>
      </c>
      <c r="J183" s="498" t="s">
        <v>496</v>
      </c>
      <c r="K183" s="498" t="s">
        <v>497</v>
      </c>
      <c r="L183" s="500" t="s">
        <v>498</v>
      </c>
      <c r="M183" s="550"/>
      <c r="N183" s="550"/>
      <c r="O183" s="559"/>
      <c r="P183" s="559"/>
      <c r="Q183" s="559"/>
      <c r="R183" s="559"/>
      <c r="S183" s="619"/>
    </row>
    <row r="184" spans="1:19" ht="90" hidden="1" customHeight="1" outlineLevel="1" x14ac:dyDescent="0.15">
      <c r="A184" s="636" t="s">
        <v>364</v>
      </c>
      <c r="B184" s="577">
        <f>N177</f>
        <v>27804510</v>
      </c>
      <c r="C184" s="578" t="s">
        <v>365</v>
      </c>
      <c r="D184" s="579">
        <f>N164</f>
        <v>227596587.28204936</v>
      </c>
      <c r="E184" s="579">
        <f>O164</f>
        <v>2447.6764748999994</v>
      </c>
      <c r="F184" s="579">
        <f>P164</f>
        <v>3535.7270808100002</v>
      </c>
      <c r="G184" s="579">
        <f>Q164</f>
        <v>228711425.86400324</v>
      </c>
      <c r="H184" s="578" t="s">
        <v>471</v>
      </c>
      <c r="I184" s="580">
        <f>D184/B184</f>
        <v>8.1855996484760691</v>
      </c>
      <c r="J184" s="580">
        <f>E184/B184</f>
        <v>8.8031634972168159E-5</v>
      </c>
      <c r="K184" s="580">
        <f>F184/B184</f>
        <v>1.2716379755694311E-4</v>
      </c>
      <c r="L184" s="581">
        <f>G184/B184</f>
        <v>8.2256952510223424</v>
      </c>
      <c r="M184" s="550"/>
      <c r="N184" s="550"/>
      <c r="O184" s="559"/>
      <c r="P184" s="559"/>
      <c r="Q184" s="559"/>
      <c r="R184" s="559"/>
      <c r="S184" s="619"/>
    </row>
    <row r="185" spans="1:19" ht="145.5" hidden="1" customHeight="1" outlineLevel="1" x14ac:dyDescent="0.15">
      <c r="A185" s="636" t="s">
        <v>453</v>
      </c>
      <c r="B185" s="552">
        <v>0</v>
      </c>
      <c r="C185" s="552"/>
      <c r="D185" s="552"/>
      <c r="E185" s="552"/>
      <c r="F185" s="582"/>
      <c r="G185" s="583"/>
      <c r="H185" s="578" t="s">
        <v>456</v>
      </c>
      <c r="I185" s="580">
        <f>I184</f>
        <v>8.1855996484760691</v>
      </c>
      <c r="J185" s="580">
        <f>J184</f>
        <v>8.8031634972168159E-5</v>
      </c>
      <c r="K185" s="580">
        <f>K184</f>
        <v>1.2716379755694311E-4</v>
      </c>
      <c r="L185" s="581">
        <f>L184</f>
        <v>8.2256952510223424</v>
      </c>
      <c r="M185" s="550"/>
      <c r="N185" s="550"/>
      <c r="O185" s="559"/>
      <c r="P185" s="559"/>
      <c r="Q185" s="559"/>
      <c r="R185" s="559"/>
      <c r="S185" s="619"/>
    </row>
    <row r="186" spans="1:19" hidden="1" outlineLevel="1" x14ac:dyDescent="0.15">
      <c r="A186" s="637"/>
      <c r="B186" s="584"/>
      <c r="C186" s="585"/>
      <c r="D186" s="586"/>
      <c r="E186" s="587"/>
      <c r="F186" s="588"/>
      <c r="G186" s="589"/>
      <c r="H186" s="972"/>
      <c r="I186" s="991"/>
      <c r="J186" s="991"/>
      <c r="K186" s="991"/>
      <c r="L186" s="590"/>
      <c r="M186" s="550"/>
      <c r="N186" s="550"/>
      <c r="O186" s="559"/>
      <c r="P186" s="559"/>
      <c r="Q186" s="559"/>
      <c r="R186" s="559"/>
      <c r="S186" s="619"/>
    </row>
    <row r="187" spans="1:19" hidden="1" outlineLevel="1" x14ac:dyDescent="0.15">
      <c r="A187" s="625"/>
      <c r="B187" s="559"/>
      <c r="C187" s="559"/>
      <c r="D187" s="559"/>
      <c r="E187" s="559"/>
      <c r="F187" s="559"/>
      <c r="G187" s="559"/>
      <c r="H187" s="559"/>
      <c r="I187" s="559"/>
      <c r="J187" s="559"/>
      <c r="K187" s="559"/>
      <c r="L187" s="559"/>
      <c r="M187" s="559"/>
      <c r="N187" s="559"/>
      <c r="O187" s="559"/>
      <c r="P187" s="559"/>
      <c r="Q187" s="559"/>
      <c r="R187" s="559"/>
      <c r="S187" s="619"/>
    </row>
    <row r="188" spans="1:19" ht="15" hidden="1" outlineLevel="1" thickBot="1" x14ac:dyDescent="0.2">
      <c r="A188" s="638"/>
      <c r="B188" s="639"/>
      <c r="C188" s="639"/>
      <c r="D188" s="639"/>
      <c r="E188" s="639"/>
      <c r="F188" s="639"/>
      <c r="G188" s="639"/>
      <c r="H188" s="639"/>
      <c r="I188" s="639"/>
      <c r="J188" s="639"/>
      <c r="K188" s="639"/>
      <c r="L188" s="639"/>
      <c r="M188" s="639"/>
      <c r="N188" s="639"/>
      <c r="O188" s="639"/>
      <c r="P188" s="639"/>
      <c r="Q188" s="639"/>
      <c r="R188" s="639"/>
      <c r="S188" s="640"/>
    </row>
    <row r="189" spans="1:19" collapsed="1" x14ac:dyDescent="0.15"/>
    <row r="190" spans="1:19" ht="27" customHeight="1" x14ac:dyDescent="0.15">
      <c r="A190" s="496" t="s">
        <v>52</v>
      </c>
    </row>
    <row r="191" spans="1:19" ht="15" hidden="1" outlineLevel="1" thickTop="1" x14ac:dyDescent="0.15">
      <c r="A191" s="790"/>
      <c r="B191" s="641"/>
      <c r="C191" s="641"/>
      <c r="D191" s="641"/>
      <c r="E191" s="641"/>
      <c r="F191" s="641"/>
      <c r="G191" s="641"/>
      <c r="H191" s="641"/>
      <c r="I191" s="641"/>
      <c r="J191" s="641"/>
      <c r="K191" s="641"/>
      <c r="L191" s="641"/>
      <c r="M191" s="641"/>
      <c r="N191" s="641"/>
      <c r="O191" s="641"/>
      <c r="P191" s="641"/>
      <c r="Q191" s="641"/>
      <c r="R191" s="641"/>
      <c r="S191" s="642"/>
    </row>
    <row r="192" spans="1:19" ht="44.25" hidden="1" customHeight="1" outlineLevel="1" x14ac:dyDescent="0.15">
      <c r="A192" s="1014" t="s">
        <v>123</v>
      </c>
      <c r="B192" s="1007"/>
      <c r="C192" s="1007"/>
      <c r="D192" s="1007"/>
      <c r="E192" s="1007"/>
      <c r="F192" s="1007"/>
      <c r="G192" s="1007"/>
      <c r="H192" s="1007"/>
      <c r="I192" s="1007"/>
      <c r="J192" s="1007"/>
      <c r="K192" s="1007"/>
      <c r="L192" s="1007"/>
      <c r="M192" s="1007"/>
      <c r="N192" s="1007"/>
      <c r="O192" s="1007"/>
      <c r="P192" s="1007"/>
      <c r="Q192" s="1007"/>
      <c r="R192" s="559"/>
      <c r="S192" s="643"/>
    </row>
    <row r="193" spans="1:19" ht="94.5" hidden="1" outlineLevel="1" x14ac:dyDescent="0.15">
      <c r="A193" s="498" t="s">
        <v>398</v>
      </c>
      <c r="B193" s="498" t="s">
        <v>399</v>
      </c>
      <c r="C193" s="730" t="s">
        <v>373</v>
      </c>
      <c r="D193" s="730" t="s">
        <v>372</v>
      </c>
      <c r="E193" s="730" t="s">
        <v>371</v>
      </c>
      <c r="F193" s="730" t="s">
        <v>370</v>
      </c>
      <c r="G193" s="730" t="s">
        <v>374</v>
      </c>
      <c r="H193" s="498" t="s">
        <v>255</v>
      </c>
      <c r="I193" s="498" t="s">
        <v>156</v>
      </c>
      <c r="J193" s="498" t="s">
        <v>218</v>
      </c>
      <c r="K193" s="499" t="s">
        <v>217</v>
      </c>
      <c r="L193" s="498" t="s">
        <v>482</v>
      </c>
      <c r="M193" s="498" t="s">
        <v>483</v>
      </c>
      <c r="N193" s="498" t="s">
        <v>484</v>
      </c>
      <c r="O193" s="498" t="s">
        <v>485</v>
      </c>
      <c r="P193" s="498" t="s">
        <v>486</v>
      </c>
      <c r="Q193" s="500" t="s">
        <v>487</v>
      </c>
      <c r="R193" s="559"/>
      <c r="S193" s="643"/>
    </row>
    <row r="194" spans="1:19" ht="59.25" hidden="1" outlineLevel="1" x14ac:dyDescent="0.15">
      <c r="A194" s="732"/>
      <c r="B194" s="732"/>
      <c r="C194" s="733"/>
      <c r="D194" s="733"/>
      <c r="E194" s="733"/>
      <c r="F194" s="733"/>
      <c r="G194" s="733"/>
      <c r="H194" s="732"/>
      <c r="I194" s="734" t="s">
        <v>92</v>
      </c>
      <c r="J194" s="732" t="s">
        <v>404</v>
      </c>
      <c r="K194" s="734" t="s">
        <v>488</v>
      </c>
      <c r="L194" s="502" t="s">
        <v>489</v>
      </c>
      <c r="M194" s="502" t="s">
        <v>490</v>
      </c>
      <c r="N194" s="502" t="s">
        <v>405</v>
      </c>
      <c r="O194" s="502" t="s">
        <v>405</v>
      </c>
      <c r="P194" s="502" t="s">
        <v>405</v>
      </c>
      <c r="Q194" s="503" t="s">
        <v>405</v>
      </c>
      <c r="R194" s="559"/>
      <c r="S194" s="643"/>
    </row>
    <row r="195" spans="1:19" hidden="1" outlineLevel="1" x14ac:dyDescent="0.15">
      <c r="A195" s="768"/>
      <c r="B195" s="591"/>
      <c r="C195" s="591" t="s">
        <v>380</v>
      </c>
      <c r="D195" s="593" t="s">
        <v>381</v>
      </c>
      <c r="E195" s="593" t="s">
        <v>382</v>
      </c>
      <c r="F195" s="593" t="s">
        <v>388</v>
      </c>
      <c r="G195" s="593" t="s">
        <v>384</v>
      </c>
      <c r="H195" s="593" t="s">
        <v>389</v>
      </c>
      <c r="I195" s="591" t="s">
        <v>386</v>
      </c>
      <c r="J195" s="593" t="s">
        <v>378</v>
      </c>
      <c r="K195" s="592" t="s">
        <v>379</v>
      </c>
      <c r="L195" s="593" t="s">
        <v>375</v>
      </c>
      <c r="M195" s="593" t="s">
        <v>376</v>
      </c>
      <c r="N195" s="593" t="s">
        <v>224</v>
      </c>
      <c r="O195" s="594" t="s">
        <v>283</v>
      </c>
      <c r="P195" s="594" t="s">
        <v>284</v>
      </c>
      <c r="Q195" s="735" t="s">
        <v>285</v>
      </c>
      <c r="R195" s="559"/>
      <c r="S195" s="643"/>
    </row>
    <row r="196" spans="1:19" ht="28.5" hidden="1" outlineLevel="1" x14ac:dyDescent="0.15">
      <c r="A196" s="769" t="s">
        <v>324</v>
      </c>
      <c r="B196" s="523" t="s">
        <v>406</v>
      </c>
      <c r="C196" s="791">
        <v>4850.49</v>
      </c>
      <c r="D196" s="771">
        <v>2771.89</v>
      </c>
      <c r="E196" s="771">
        <v>483.72</v>
      </c>
      <c r="F196" s="771">
        <v>2916.46</v>
      </c>
      <c r="G196" s="770">
        <v>2494.9</v>
      </c>
      <c r="H196" s="772">
        <f>SUM(C196:G196)</f>
        <v>13517.46</v>
      </c>
      <c r="I196" s="648">
        <f>'燃料参数Fuel EF'!B3</f>
        <v>26.37</v>
      </c>
      <c r="J196" s="513">
        <f>'燃料参数Fuel EF'!C3</f>
        <v>98</v>
      </c>
      <c r="K196" s="792">
        <f>'燃料参数Fuel EF'!D3</f>
        <v>20908</v>
      </c>
      <c r="L196" s="648">
        <f>'燃料参数Fuel EF'!E3</f>
        <v>1E-3</v>
      </c>
      <c r="M196" s="648">
        <f>'燃料参数Fuel EF'!F3</f>
        <v>1.5E-3</v>
      </c>
      <c r="N196" s="773">
        <f>H196*K196*I196*J196*44/12/100/100</f>
        <v>267802865.99112815</v>
      </c>
      <c r="O196" s="773">
        <f>H196*K196*L196/100</f>
        <v>2826.2305368000002</v>
      </c>
      <c r="P196" s="773">
        <f>H196*K196*M196/100</f>
        <v>4239.3458052000005</v>
      </c>
      <c r="Q196" s="516">
        <f t="shared" ref="Q196:Q214" si="34">N196+O196*25+P196*298</f>
        <v>269136846.80449772</v>
      </c>
      <c r="R196" s="559"/>
      <c r="S196" s="643"/>
    </row>
    <row r="197" spans="1:19" ht="28.5" hidden="1" outlineLevel="1" x14ac:dyDescent="0.15">
      <c r="A197" s="774" t="s">
        <v>325</v>
      </c>
      <c r="B197" s="523" t="s">
        <v>406</v>
      </c>
      <c r="C197" s="791"/>
      <c r="D197" s="771"/>
      <c r="E197" s="771"/>
      <c r="F197" s="771">
        <v>1.05</v>
      </c>
      <c r="G197" s="771"/>
      <c r="H197" s="772">
        <f t="shared" ref="H197:H215" si="35">SUM(C197:G197)</f>
        <v>1.05</v>
      </c>
      <c r="I197" s="648">
        <f>'燃料参数Fuel EF'!B4</f>
        <v>25.41</v>
      </c>
      <c r="J197" s="513">
        <f>'燃料参数Fuel EF'!C4</f>
        <v>98</v>
      </c>
      <c r="K197" s="792">
        <f>'燃料参数Fuel EF'!D4</f>
        <v>26344</v>
      </c>
      <c r="L197" s="648">
        <f>'燃料参数Fuel EF'!E4</f>
        <v>1E-3</v>
      </c>
      <c r="M197" s="648">
        <f>'燃料参数Fuel EF'!F4</f>
        <v>1.5E-3</v>
      </c>
      <c r="N197" s="622">
        <f t="shared" ref="N197:N214" si="36">H197*K197*I197*J197*44/12/100/100</f>
        <v>25256.501239199995</v>
      </c>
      <c r="O197" s="622">
        <f t="shared" ref="O197:O214" si="37">H197*K197*L197/100</f>
        <v>0.27661200000000002</v>
      </c>
      <c r="P197" s="622">
        <f t="shared" ref="P197:P214" si="38">H197*K197*M197/100</f>
        <v>0.41491800000000006</v>
      </c>
      <c r="Q197" s="518">
        <f t="shared" si="34"/>
        <v>25387.062103199994</v>
      </c>
      <c r="R197" s="559"/>
      <c r="S197" s="643"/>
    </row>
    <row r="198" spans="1:19" ht="28.5" hidden="1" outlineLevel="1" x14ac:dyDescent="0.15">
      <c r="A198" s="774" t="s">
        <v>326</v>
      </c>
      <c r="B198" s="523" t="s">
        <v>406</v>
      </c>
      <c r="C198" s="791">
        <v>11.01</v>
      </c>
      <c r="D198" s="771"/>
      <c r="E198" s="771"/>
      <c r="F198" s="771">
        <v>42.96</v>
      </c>
      <c r="G198" s="771">
        <v>6.82</v>
      </c>
      <c r="H198" s="772">
        <f t="shared" si="35"/>
        <v>60.79</v>
      </c>
      <c r="I198" s="648">
        <f>'燃料参数Fuel EF'!B5</f>
        <v>25.41</v>
      </c>
      <c r="J198" s="513">
        <f>'燃料参数Fuel EF'!C5</f>
        <v>98</v>
      </c>
      <c r="K198" s="792">
        <f>'燃料参数Fuel EF'!D5</f>
        <v>10454</v>
      </c>
      <c r="L198" s="648">
        <f>'燃料参数Fuel EF'!E5</f>
        <v>1E-3</v>
      </c>
      <c r="M198" s="648">
        <f>'燃料参数Fuel EF'!F5</f>
        <v>1.5E-3</v>
      </c>
      <c r="N198" s="622">
        <f t="shared" si="36"/>
        <v>580252.21949156013</v>
      </c>
      <c r="O198" s="622">
        <f t="shared" si="37"/>
        <v>6.354986600000001</v>
      </c>
      <c r="P198" s="622">
        <f t="shared" si="38"/>
        <v>9.5324799000000002</v>
      </c>
      <c r="Q198" s="518">
        <f t="shared" si="34"/>
        <v>583251.7731667601</v>
      </c>
      <c r="R198" s="559"/>
      <c r="S198" s="643"/>
    </row>
    <row r="199" spans="1:19" ht="28.5" hidden="1" outlineLevel="1" x14ac:dyDescent="0.15">
      <c r="A199" s="774" t="s">
        <v>327</v>
      </c>
      <c r="B199" s="523" t="s">
        <v>406</v>
      </c>
      <c r="C199" s="791"/>
      <c r="D199" s="771"/>
      <c r="E199" s="771"/>
      <c r="F199" s="771"/>
      <c r="G199" s="771"/>
      <c r="H199" s="772">
        <f t="shared" si="35"/>
        <v>0</v>
      </c>
      <c r="I199" s="648">
        <f>'燃料参数Fuel EF'!B6</f>
        <v>33.56</v>
      </c>
      <c r="J199" s="513">
        <f>'燃料参数Fuel EF'!C6</f>
        <v>98</v>
      </c>
      <c r="K199" s="792">
        <f>'燃料参数Fuel EF'!D6</f>
        <v>17584</v>
      </c>
      <c r="L199" s="648">
        <f>'燃料参数Fuel EF'!E6</f>
        <v>1E-3</v>
      </c>
      <c r="M199" s="648">
        <f>'燃料参数Fuel EF'!F6</f>
        <v>1.5E-3</v>
      </c>
      <c r="N199" s="622">
        <f t="shared" si="36"/>
        <v>0</v>
      </c>
      <c r="O199" s="622">
        <f t="shared" si="37"/>
        <v>0</v>
      </c>
      <c r="P199" s="622">
        <f t="shared" si="38"/>
        <v>0</v>
      </c>
      <c r="Q199" s="518">
        <f t="shared" si="34"/>
        <v>0</v>
      </c>
      <c r="R199" s="559"/>
      <c r="S199" s="643"/>
    </row>
    <row r="200" spans="1:19" ht="35.25" hidden="1" customHeight="1" outlineLevel="1" x14ac:dyDescent="0.15">
      <c r="A200" s="656" t="s">
        <v>203</v>
      </c>
      <c r="B200" s="523" t="s">
        <v>406</v>
      </c>
      <c r="C200" s="791">
        <v>355.13</v>
      </c>
      <c r="D200" s="771">
        <v>37.86</v>
      </c>
      <c r="E200" s="771"/>
      <c r="F200" s="771">
        <v>163.58000000000001</v>
      </c>
      <c r="G200" s="771">
        <v>2.85</v>
      </c>
      <c r="H200" s="772">
        <f t="shared" si="35"/>
        <v>559.42000000000007</v>
      </c>
      <c r="I200" s="648">
        <f>'燃料参数Fuel EF'!B20</f>
        <v>25.8</v>
      </c>
      <c r="J200" s="648">
        <f>'燃料参数Fuel EF'!C20</f>
        <v>98</v>
      </c>
      <c r="K200" s="648">
        <f>'燃料参数Fuel EF'!D20</f>
        <v>8363</v>
      </c>
      <c r="L200" s="648">
        <f>'燃料参数Fuel EF'!E20</f>
        <v>1E-3</v>
      </c>
      <c r="M200" s="648">
        <f>'燃料参数Fuel EF'!F20</f>
        <v>1.5E-3</v>
      </c>
      <c r="N200" s="622">
        <f t="shared" ref="N200" si="39">H200*K200*I200*J200*44/12/100/100</f>
        <v>4337278.3837768016</v>
      </c>
      <c r="O200" s="622">
        <f t="shared" ref="O200" si="40">H200*K200*L200/100</f>
        <v>46.78429460000001</v>
      </c>
      <c r="P200" s="622">
        <f t="shared" ref="P200" si="41">H200*K200*M200/100</f>
        <v>70.176441900000015</v>
      </c>
      <c r="Q200" s="518">
        <f t="shared" ref="Q200" si="42">N200+O200*25+P200*298</f>
        <v>4359360.5708280019</v>
      </c>
      <c r="R200" s="559"/>
      <c r="S200" s="643"/>
    </row>
    <row r="201" spans="1:19" ht="28.5" hidden="1" outlineLevel="1" x14ac:dyDescent="0.15">
      <c r="A201" s="774" t="s">
        <v>328</v>
      </c>
      <c r="B201" s="523" t="s">
        <v>406</v>
      </c>
      <c r="C201" s="791"/>
      <c r="D201" s="771"/>
      <c r="E201" s="771"/>
      <c r="F201" s="771"/>
      <c r="G201" s="771"/>
      <c r="H201" s="772">
        <f t="shared" si="35"/>
        <v>0</v>
      </c>
      <c r="I201" s="648">
        <f>'燃料参数Fuel EF'!B7</f>
        <v>29.42</v>
      </c>
      <c r="J201" s="513">
        <f>'燃料参数Fuel EF'!C7</f>
        <v>93</v>
      </c>
      <c r="K201" s="792">
        <f>'燃料参数Fuel EF'!D7</f>
        <v>28435</v>
      </c>
      <c r="L201" s="648">
        <f>'燃料参数Fuel EF'!E7</f>
        <v>1E-3</v>
      </c>
      <c r="M201" s="648">
        <f>'燃料参数Fuel EF'!F7</f>
        <v>1.5E-3</v>
      </c>
      <c r="N201" s="622">
        <f t="shared" si="36"/>
        <v>0</v>
      </c>
      <c r="O201" s="622">
        <f t="shared" si="37"/>
        <v>0</v>
      </c>
      <c r="P201" s="622">
        <f t="shared" si="38"/>
        <v>0</v>
      </c>
      <c r="Q201" s="518">
        <f t="shared" si="34"/>
        <v>0</v>
      </c>
      <c r="R201" s="559"/>
      <c r="S201" s="643"/>
    </row>
    <row r="202" spans="1:19" ht="42.75" hidden="1" outlineLevel="1" x14ac:dyDescent="0.15">
      <c r="A202" s="774" t="s">
        <v>329</v>
      </c>
      <c r="B202" s="523" t="s">
        <v>323</v>
      </c>
      <c r="C202" s="791">
        <v>1.97</v>
      </c>
      <c r="D202" s="771">
        <v>0.89</v>
      </c>
      <c r="E202" s="771"/>
      <c r="F202" s="771"/>
      <c r="G202" s="770">
        <v>0.7</v>
      </c>
      <c r="H202" s="772">
        <f t="shared" si="35"/>
        <v>3.5599999999999996</v>
      </c>
      <c r="I202" s="648">
        <f>'燃料参数Fuel EF'!B8</f>
        <v>13.58</v>
      </c>
      <c r="J202" s="513">
        <f>'燃料参数Fuel EF'!C8</f>
        <v>99</v>
      </c>
      <c r="K202" s="792">
        <f>'燃料参数Fuel EF'!D8</f>
        <v>173535</v>
      </c>
      <c r="L202" s="648">
        <f>'燃料参数Fuel EF'!E8</f>
        <v>1E-3</v>
      </c>
      <c r="M202" s="648">
        <f>'燃料参数Fuel EF'!F8</f>
        <v>1E-4</v>
      </c>
      <c r="N202" s="622">
        <f t="shared" si="36"/>
        <v>304539.38970839995</v>
      </c>
      <c r="O202" s="622">
        <f t="shared" si="37"/>
        <v>6.1778459999999997</v>
      </c>
      <c r="P202" s="622">
        <f t="shared" si="38"/>
        <v>0.61778460000000002</v>
      </c>
      <c r="Q202" s="518">
        <f t="shared" si="34"/>
        <v>304877.93566919991</v>
      </c>
      <c r="R202" s="559"/>
      <c r="S202" s="643"/>
    </row>
    <row r="203" spans="1:19" ht="45" hidden="1" customHeight="1" outlineLevel="1" x14ac:dyDescent="0.15">
      <c r="A203" s="656" t="s">
        <v>204</v>
      </c>
      <c r="B203" s="523" t="s">
        <v>323</v>
      </c>
      <c r="C203" s="791">
        <v>18.239999999999998</v>
      </c>
      <c r="D203" s="771">
        <v>4.0599999999999996</v>
      </c>
      <c r="E203" s="771"/>
      <c r="F203" s="771"/>
      <c r="G203" s="771">
        <v>5.28</v>
      </c>
      <c r="H203" s="772">
        <f t="shared" si="35"/>
        <v>27.58</v>
      </c>
      <c r="I203" s="648">
        <f>'燃料参数Fuel EF'!B21</f>
        <v>70.8</v>
      </c>
      <c r="J203" s="648">
        <f>'燃料参数Fuel EF'!C21</f>
        <v>99</v>
      </c>
      <c r="K203" s="648">
        <f>'燃料参数Fuel EF'!D21</f>
        <v>37630</v>
      </c>
      <c r="L203" s="648">
        <f>'燃料参数Fuel EF'!E21</f>
        <v>1E-3</v>
      </c>
      <c r="M203" s="648">
        <f>'燃料参数Fuel EF'!F21</f>
        <v>1E-4</v>
      </c>
      <c r="N203" s="622">
        <f t="shared" ref="N203:N204" si="43">H203*K203*I203*J203*44/12/100/100</f>
        <v>2667278.4914160003</v>
      </c>
      <c r="O203" s="622">
        <f t="shared" ref="O203:O204" si="44">H203*K203*L203/100</f>
        <v>10.378354</v>
      </c>
      <c r="P203" s="622">
        <f t="shared" ref="P203:P204" si="45">H203*K203*M203/100</f>
        <v>1.0378354000000001</v>
      </c>
      <c r="Q203" s="518">
        <f t="shared" ref="Q203:Q204" si="46">N203+O203*25+P203*298</f>
        <v>2667847.2252152003</v>
      </c>
      <c r="R203" s="559"/>
      <c r="S203" s="643"/>
    </row>
    <row r="204" spans="1:19" ht="45" hidden="1" customHeight="1" outlineLevel="1" x14ac:dyDescent="0.15">
      <c r="A204" s="656" t="s">
        <v>205</v>
      </c>
      <c r="B204" s="523" t="s">
        <v>323</v>
      </c>
      <c r="C204" s="791"/>
      <c r="D204" s="771">
        <v>0.31</v>
      </c>
      <c r="E204" s="771"/>
      <c r="F204" s="771"/>
      <c r="G204" s="771"/>
      <c r="H204" s="772">
        <f t="shared" si="35"/>
        <v>0.31</v>
      </c>
      <c r="I204" s="648">
        <f>'燃料参数Fuel EF'!B22</f>
        <v>46.9</v>
      </c>
      <c r="J204" s="513">
        <f>'燃料参数Fuel EF'!C22</f>
        <v>99</v>
      </c>
      <c r="K204" s="792">
        <f>'燃料参数Fuel EF'!D22</f>
        <v>79450</v>
      </c>
      <c r="L204" s="648">
        <f>'燃料参数Fuel EF'!E22</f>
        <v>1E-3</v>
      </c>
      <c r="M204" s="648">
        <f>'燃料参数Fuel EF'!F22</f>
        <v>1E-4</v>
      </c>
      <c r="N204" s="622">
        <f t="shared" si="43"/>
        <v>41930.984865000006</v>
      </c>
      <c r="O204" s="622">
        <f t="shared" si="44"/>
        <v>0.24629500000000001</v>
      </c>
      <c r="P204" s="622">
        <f t="shared" si="45"/>
        <v>2.4629500000000002E-2</v>
      </c>
      <c r="Q204" s="518">
        <f t="shared" si="46"/>
        <v>41944.481831000012</v>
      </c>
      <c r="R204" s="559"/>
      <c r="S204" s="643"/>
    </row>
    <row r="205" spans="1:19" ht="42.75" hidden="1" outlineLevel="1" x14ac:dyDescent="0.15">
      <c r="A205" s="774" t="s">
        <v>330</v>
      </c>
      <c r="B205" s="523" t="s">
        <v>323</v>
      </c>
      <c r="C205" s="791"/>
      <c r="D205" s="771"/>
      <c r="E205" s="771"/>
      <c r="F205" s="771"/>
      <c r="G205" s="771"/>
      <c r="H205" s="772">
        <f t="shared" si="35"/>
        <v>0</v>
      </c>
      <c r="I205" s="658">
        <f>'燃料参数Fuel EF'!B9</f>
        <v>12.2</v>
      </c>
      <c r="J205" s="513">
        <f>'燃料参数Fuel EF'!C9</f>
        <v>99</v>
      </c>
      <c r="K205" s="792">
        <f>'燃料参数Fuel EF'!D9</f>
        <v>202218</v>
      </c>
      <c r="L205" s="648">
        <f>'燃料参数Fuel EF'!E9</f>
        <v>1E-3</v>
      </c>
      <c r="M205" s="648">
        <f>'燃料参数Fuel EF'!F9</f>
        <v>1E-4</v>
      </c>
      <c r="N205" s="622">
        <f t="shared" si="36"/>
        <v>0</v>
      </c>
      <c r="O205" s="622">
        <f t="shared" si="37"/>
        <v>0</v>
      </c>
      <c r="P205" s="622">
        <f t="shared" si="38"/>
        <v>0</v>
      </c>
      <c r="Q205" s="518">
        <f t="shared" si="34"/>
        <v>0</v>
      </c>
      <c r="R205" s="559"/>
      <c r="S205" s="643"/>
    </row>
    <row r="206" spans="1:19" ht="28.5" hidden="1" outlineLevel="1" x14ac:dyDescent="0.15">
      <c r="A206" s="774" t="s">
        <v>331</v>
      </c>
      <c r="B206" s="523" t="s">
        <v>406</v>
      </c>
      <c r="C206" s="793"/>
      <c r="D206" s="771"/>
      <c r="E206" s="771"/>
      <c r="F206" s="771"/>
      <c r="G206" s="771"/>
      <c r="H206" s="772">
        <f t="shared" si="35"/>
        <v>0</v>
      </c>
      <c r="I206" s="648">
        <f>'燃料参数Fuel EF'!B10</f>
        <v>20.079999999999998</v>
      </c>
      <c r="J206" s="513">
        <f>'燃料参数Fuel EF'!C10</f>
        <v>98</v>
      </c>
      <c r="K206" s="792">
        <f>'燃料参数Fuel EF'!D10</f>
        <v>41816</v>
      </c>
      <c r="L206" s="648">
        <f>'燃料参数Fuel EF'!E10</f>
        <v>3.0000000000000001E-3</v>
      </c>
      <c r="M206" s="648">
        <f>'燃料参数Fuel EF'!F10</f>
        <v>5.9999999999999995E-4</v>
      </c>
      <c r="N206" s="622">
        <f t="shared" si="36"/>
        <v>0</v>
      </c>
      <c r="O206" s="622">
        <f t="shared" si="37"/>
        <v>0</v>
      </c>
      <c r="P206" s="622">
        <f t="shared" si="38"/>
        <v>0</v>
      </c>
      <c r="Q206" s="518">
        <f t="shared" si="34"/>
        <v>0</v>
      </c>
      <c r="R206" s="559"/>
      <c r="S206" s="643"/>
    </row>
    <row r="207" spans="1:19" ht="28.5" hidden="1" outlineLevel="1" x14ac:dyDescent="0.15">
      <c r="A207" s="774" t="s">
        <v>332</v>
      </c>
      <c r="B207" s="523" t="s">
        <v>406</v>
      </c>
      <c r="C207" s="791">
        <v>0.01</v>
      </c>
      <c r="D207" s="771"/>
      <c r="E207" s="771">
        <v>0.03</v>
      </c>
      <c r="F207" s="771"/>
      <c r="G207" s="771">
        <v>0.01</v>
      </c>
      <c r="H207" s="772">
        <f t="shared" si="35"/>
        <v>0.05</v>
      </c>
      <c r="I207" s="658">
        <f>'燃料参数Fuel EF'!B11</f>
        <v>18.899999999999999</v>
      </c>
      <c r="J207" s="513">
        <f>'燃料参数Fuel EF'!C11</f>
        <v>98</v>
      </c>
      <c r="K207" s="792">
        <f>'燃料参数Fuel EF'!D11</f>
        <v>43070</v>
      </c>
      <c r="L207" s="648">
        <f>'燃料参数Fuel EF'!E11</f>
        <v>3.0000000000000001E-3</v>
      </c>
      <c r="M207" s="648">
        <f>'燃料参数Fuel EF'!F11</f>
        <v>5.9999999999999995E-4</v>
      </c>
      <c r="N207" s="622">
        <f t="shared" si="36"/>
        <v>1462.5279899999996</v>
      </c>
      <c r="O207" s="622">
        <f t="shared" si="37"/>
        <v>6.460500000000001E-2</v>
      </c>
      <c r="P207" s="622">
        <f t="shared" si="38"/>
        <v>1.2920999999999998E-2</v>
      </c>
      <c r="Q207" s="518">
        <f t="shared" si="34"/>
        <v>1467.9935729999995</v>
      </c>
      <c r="R207" s="559"/>
      <c r="S207" s="643"/>
    </row>
    <row r="208" spans="1:19" ht="28.5" hidden="1" outlineLevel="1" x14ac:dyDescent="0.15">
      <c r="A208" s="774" t="s">
        <v>333</v>
      </c>
      <c r="B208" s="523" t="s">
        <v>406</v>
      </c>
      <c r="C208" s="791">
        <v>0.67</v>
      </c>
      <c r="D208" s="771">
        <v>0.42</v>
      </c>
      <c r="E208" s="771">
        <v>0.21</v>
      </c>
      <c r="F208" s="771">
        <v>0.23</v>
      </c>
      <c r="G208" s="771">
        <v>0.39</v>
      </c>
      <c r="H208" s="772">
        <f t="shared" si="35"/>
        <v>1.92</v>
      </c>
      <c r="I208" s="658">
        <f>'燃料参数Fuel EF'!B12</f>
        <v>20.2</v>
      </c>
      <c r="J208" s="513">
        <f>'燃料参数Fuel EF'!C12</f>
        <v>98</v>
      </c>
      <c r="K208" s="792">
        <f>'燃料参数Fuel EF'!D12</f>
        <v>42652</v>
      </c>
      <c r="L208" s="648">
        <f>'燃料参数Fuel EF'!E12</f>
        <v>3.0000000000000001E-3</v>
      </c>
      <c r="M208" s="648">
        <f>'燃料参数Fuel EF'!F12</f>
        <v>5.9999999999999995E-4</v>
      </c>
      <c r="N208" s="622">
        <f t="shared" si="36"/>
        <v>59441.465036799993</v>
      </c>
      <c r="O208" s="622">
        <f t="shared" si="37"/>
        <v>2.4567551999999999</v>
      </c>
      <c r="P208" s="622">
        <f t="shared" si="38"/>
        <v>0.49135103999999991</v>
      </c>
      <c r="Q208" s="518">
        <f t="shared" si="34"/>
        <v>59649.306526719993</v>
      </c>
      <c r="R208" s="559"/>
      <c r="S208" s="643"/>
    </row>
    <row r="209" spans="1:19" ht="28.5" hidden="1" outlineLevel="1" x14ac:dyDescent="0.15">
      <c r="A209" s="774" t="s">
        <v>334</v>
      </c>
      <c r="B209" s="523" t="s">
        <v>406</v>
      </c>
      <c r="C209" s="791"/>
      <c r="D209" s="771">
        <v>0.17</v>
      </c>
      <c r="E209" s="771">
        <v>0.09</v>
      </c>
      <c r="F209" s="770">
        <v>0.1</v>
      </c>
      <c r="G209" s="770">
        <v>0.7</v>
      </c>
      <c r="H209" s="772">
        <f t="shared" si="35"/>
        <v>1.06</v>
      </c>
      <c r="I209" s="658">
        <f>'燃料参数Fuel EF'!B13</f>
        <v>21.1</v>
      </c>
      <c r="J209" s="513">
        <f>'燃料参数Fuel EF'!C13</f>
        <v>98</v>
      </c>
      <c r="K209" s="792">
        <f>'燃料参数Fuel EF'!D13</f>
        <v>41816</v>
      </c>
      <c r="L209" s="648">
        <f>'燃料参数Fuel EF'!E13</f>
        <v>3.0000000000000001E-3</v>
      </c>
      <c r="M209" s="648">
        <f>'燃料参数Fuel EF'!F13</f>
        <v>5.9999999999999995E-4</v>
      </c>
      <c r="N209" s="622">
        <f t="shared" si="36"/>
        <v>33606.889172266667</v>
      </c>
      <c r="O209" s="622">
        <f t="shared" si="37"/>
        <v>1.3297488000000002</v>
      </c>
      <c r="P209" s="622">
        <f t="shared" si="38"/>
        <v>0.26594975999999998</v>
      </c>
      <c r="Q209" s="518">
        <f t="shared" si="34"/>
        <v>33719.385920746667</v>
      </c>
      <c r="R209" s="559"/>
      <c r="S209" s="643"/>
    </row>
    <row r="210" spans="1:19" ht="28.5" hidden="1" outlineLevel="1" x14ac:dyDescent="0.15">
      <c r="A210" s="774" t="s">
        <v>335</v>
      </c>
      <c r="B210" s="523" t="s">
        <v>406</v>
      </c>
      <c r="C210" s="791"/>
      <c r="D210" s="771"/>
      <c r="E210" s="771"/>
      <c r="F210" s="771"/>
      <c r="G210" s="771"/>
      <c r="H210" s="772">
        <f t="shared" si="35"/>
        <v>0</v>
      </c>
      <c r="I210" s="658">
        <f>'燃料参数Fuel EF'!B14</f>
        <v>17.2</v>
      </c>
      <c r="J210" s="513">
        <f>'燃料参数Fuel EF'!C14</f>
        <v>99</v>
      </c>
      <c r="K210" s="792">
        <f>'燃料参数Fuel EF'!D14</f>
        <v>50179</v>
      </c>
      <c r="L210" s="648">
        <f>'燃料参数Fuel EF'!E14</f>
        <v>1E-3</v>
      </c>
      <c r="M210" s="648">
        <f>'燃料参数Fuel EF'!F14</f>
        <v>1E-4</v>
      </c>
      <c r="N210" s="622">
        <f t="shared" si="36"/>
        <v>0</v>
      </c>
      <c r="O210" s="622">
        <f t="shared" si="37"/>
        <v>0</v>
      </c>
      <c r="P210" s="622">
        <f t="shared" si="38"/>
        <v>0</v>
      </c>
      <c r="Q210" s="518">
        <f t="shared" si="34"/>
        <v>0</v>
      </c>
      <c r="R210" s="559"/>
      <c r="S210" s="643"/>
    </row>
    <row r="211" spans="1:19" ht="28.5" hidden="1" outlineLevel="1" x14ac:dyDescent="0.15">
      <c r="A211" s="774" t="s">
        <v>336</v>
      </c>
      <c r="B211" s="523" t="s">
        <v>406</v>
      </c>
      <c r="C211" s="791"/>
      <c r="D211" s="771"/>
      <c r="E211" s="771"/>
      <c r="F211" s="771"/>
      <c r="G211" s="770">
        <v>12.2</v>
      </c>
      <c r="H211" s="772">
        <f t="shared" si="35"/>
        <v>12.2</v>
      </c>
      <c r="I211" s="658">
        <f>'燃料参数Fuel EF'!B15</f>
        <v>18.2</v>
      </c>
      <c r="J211" s="513">
        <f>'燃料参数Fuel EF'!C15</f>
        <v>99</v>
      </c>
      <c r="K211" s="792">
        <f>'燃料参数Fuel EF'!D15</f>
        <v>45998</v>
      </c>
      <c r="L211" s="648">
        <f>'燃料参数Fuel EF'!E15</f>
        <v>1E-3</v>
      </c>
      <c r="M211" s="648">
        <f>'燃料参数Fuel EF'!F15</f>
        <v>1E-4</v>
      </c>
      <c r="N211" s="622">
        <f t="shared" si="36"/>
        <v>370746.27189600008</v>
      </c>
      <c r="O211" s="622">
        <f t="shared" si="37"/>
        <v>5.6117560000000006</v>
      </c>
      <c r="P211" s="622">
        <f t="shared" si="38"/>
        <v>0.5611756</v>
      </c>
      <c r="Q211" s="518">
        <f t="shared" si="34"/>
        <v>371053.79612480005</v>
      </c>
      <c r="R211" s="559"/>
      <c r="S211" s="643"/>
    </row>
    <row r="212" spans="1:19" ht="42.75" hidden="1" outlineLevel="1" x14ac:dyDescent="0.15">
      <c r="A212" s="774" t="s">
        <v>337</v>
      </c>
      <c r="B212" s="523" t="s">
        <v>323</v>
      </c>
      <c r="C212" s="791">
        <v>0.87</v>
      </c>
      <c r="D212" s="771"/>
      <c r="E212" s="771">
        <v>2.48</v>
      </c>
      <c r="F212" s="770">
        <v>0.3</v>
      </c>
      <c r="G212" s="771">
        <v>8.5399999999999991</v>
      </c>
      <c r="H212" s="772">
        <f t="shared" si="35"/>
        <v>12.19</v>
      </c>
      <c r="I212" s="648">
        <f>'燃料参数Fuel EF'!B16</f>
        <v>15.32</v>
      </c>
      <c r="J212" s="513">
        <f>'燃料参数Fuel EF'!C16</f>
        <v>99</v>
      </c>
      <c r="K212" s="792">
        <f>'燃料参数Fuel EF'!D16</f>
        <v>389310</v>
      </c>
      <c r="L212" s="648">
        <f>'燃料参数Fuel EF'!E16</f>
        <v>1E-3</v>
      </c>
      <c r="M212" s="648">
        <f>'燃料参数Fuel EF'!F16</f>
        <v>1E-4</v>
      </c>
      <c r="N212" s="622">
        <f t="shared" si="36"/>
        <v>2639153.5283124004</v>
      </c>
      <c r="O212" s="622">
        <f t="shared" si="37"/>
        <v>47.45688899999999</v>
      </c>
      <c r="P212" s="622">
        <f t="shared" si="38"/>
        <v>4.7456888999999993</v>
      </c>
      <c r="Q212" s="518">
        <f t="shared" si="34"/>
        <v>2641754.1658296003</v>
      </c>
      <c r="R212" s="559"/>
      <c r="S212" s="643"/>
    </row>
    <row r="213" spans="1:19" ht="42.75" hidden="1" outlineLevel="1" x14ac:dyDescent="0.15">
      <c r="A213" s="774" t="s">
        <v>338</v>
      </c>
      <c r="B213" s="523" t="s">
        <v>406</v>
      </c>
      <c r="C213" s="791"/>
      <c r="D213" s="771"/>
      <c r="E213" s="771"/>
      <c r="F213" s="771"/>
      <c r="G213" s="771">
        <v>0.01</v>
      </c>
      <c r="H213" s="772">
        <f t="shared" si="35"/>
        <v>0.01</v>
      </c>
      <c r="I213" s="659">
        <f>'燃料参数Fuel EF'!B17</f>
        <v>20</v>
      </c>
      <c r="J213" s="513">
        <f>'燃料参数Fuel EF'!C17</f>
        <v>98</v>
      </c>
      <c r="K213" s="792">
        <f>'燃料参数Fuel EF'!D17</f>
        <v>35168</v>
      </c>
      <c r="L213" s="648">
        <f>'燃料参数Fuel EF'!E17</f>
        <v>3.0000000000000001E-3</v>
      </c>
      <c r="M213" s="648">
        <f>'燃料参数Fuel EF'!F17</f>
        <v>5.9999999999999995E-4</v>
      </c>
      <c r="N213" s="622">
        <f t="shared" si="36"/>
        <v>252.74069333333335</v>
      </c>
      <c r="O213" s="622">
        <f t="shared" si="37"/>
        <v>1.05504E-2</v>
      </c>
      <c r="P213" s="622">
        <f t="shared" si="38"/>
        <v>2.1100799999999999E-3</v>
      </c>
      <c r="Q213" s="518">
        <f t="shared" si="34"/>
        <v>253.63325717333333</v>
      </c>
      <c r="R213" s="559"/>
      <c r="S213" s="643"/>
    </row>
    <row r="214" spans="1:19" ht="28.5" hidden="1" outlineLevel="1" x14ac:dyDescent="0.15">
      <c r="A214" s="774" t="s">
        <v>339</v>
      </c>
      <c r="B214" s="523" t="s">
        <v>406</v>
      </c>
      <c r="C214" s="791"/>
      <c r="D214" s="771"/>
      <c r="E214" s="771"/>
      <c r="F214" s="771"/>
      <c r="G214" s="771"/>
      <c r="H214" s="772">
        <f t="shared" si="35"/>
        <v>0</v>
      </c>
      <c r="I214" s="648">
        <f>'燃料参数Fuel EF'!B18</f>
        <v>29.42</v>
      </c>
      <c r="J214" s="513">
        <f>'燃料参数Fuel EF'!C18</f>
        <v>93</v>
      </c>
      <c r="K214" s="792">
        <f>'燃料参数Fuel EF'!D18</f>
        <v>38099</v>
      </c>
      <c r="L214" s="648">
        <f>'燃料参数Fuel EF'!E18</f>
        <v>1E-3</v>
      </c>
      <c r="M214" s="648">
        <f>'燃料参数Fuel EF'!F18</f>
        <v>1.5E-3</v>
      </c>
      <c r="N214" s="622">
        <f t="shared" si="36"/>
        <v>0</v>
      </c>
      <c r="O214" s="622">
        <f t="shared" si="37"/>
        <v>0</v>
      </c>
      <c r="P214" s="622">
        <f t="shared" si="38"/>
        <v>0</v>
      </c>
      <c r="Q214" s="518">
        <f t="shared" si="34"/>
        <v>0</v>
      </c>
      <c r="R214" s="559"/>
      <c r="S214" s="643"/>
    </row>
    <row r="215" spans="1:19" ht="28.5" hidden="1" outlineLevel="1" x14ac:dyDescent="0.15">
      <c r="A215" s="774" t="s">
        <v>247</v>
      </c>
      <c r="B215" s="523" t="s">
        <v>407</v>
      </c>
      <c r="C215" s="791">
        <v>1.76</v>
      </c>
      <c r="D215" s="771">
        <v>2.68</v>
      </c>
      <c r="E215" s="771"/>
      <c r="F215" s="771"/>
      <c r="G215" s="771"/>
      <c r="H215" s="772">
        <f t="shared" si="35"/>
        <v>4.4400000000000004</v>
      </c>
      <c r="I215" s="648">
        <f>'燃料参数Fuel EF'!B19</f>
        <v>0</v>
      </c>
      <c r="J215" s="513">
        <f>'燃料参数Fuel EF'!C19</f>
        <v>0</v>
      </c>
      <c r="K215" s="792">
        <f>'燃料参数Fuel EF'!D19</f>
        <v>0</v>
      </c>
      <c r="L215" s="550"/>
      <c r="M215" s="550"/>
      <c r="N215" s="775"/>
      <c r="O215" s="775"/>
      <c r="P215" s="775"/>
      <c r="Q215" s="604"/>
      <c r="R215" s="559"/>
      <c r="S215" s="643"/>
    </row>
    <row r="216" spans="1:19" hidden="1" outlineLevel="1" x14ac:dyDescent="0.15">
      <c r="A216" s="766"/>
      <c r="B216" s="745"/>
      <c r="C216" s="745"/>
      <c r="D216" s="745"/>
      <c r="E216" s="745"/>
      <c r="F216" s="745"/>
      <c r="G216" s="745"/>
      <c r="H216" s="746"/>
      <c r="I216" s="745"/>
      <c r="J216" s="745"/>
      <c r="K216" s="767"/>
      <c r="L216" s="563"/>
      <c r="M216" s="632" t="s">
        <v>343</v>
      </c>
      <c r="N216" s="670">
        <f>SUM(N196:N214)</f>
        <v>278864065.38472587</v>
      </c>
      <c r="O216" s="527">
        <f>SUM(O196:O214)</f>
        <v>2953.3792293999995</v>
      </c>
      <c r="P216" s="527">
        <f>SUM(P196:P214)</f>
        <v>4327.2290908800005</v>
      </c>
      <c r="Q216" s="605">
        <f>N216+O216*25+P216*298</f>
        <v>280227414.13454312</v>
      </c>
      <c r="R216" s="559"/>
      <c r="S216" s="643"/>
    </row>
    <row r="217" spans="1:19" ht="15.75" hidden="1" customHeight="1" outlineLevel="1" x14ac:dyDescent="0.15">
      <c r="A217" s="968" t="s">
        <v>102</v>
      </c>
      <c r="B217" s="981"/>
      <c r="C217" s="981"/>
      <c r="D217" s="981"/>
      <c r="E217" s="981"/>
      <c r="F217" s="981"/>
      <c r="G217" s="552"/>
      <c r="H217" s="751"/>
      <c r="I217" s="750"/>
      <c r="J217" s="750"/>
      <c r="K217" s="752"/>
      <c r="L217" s="753"/>
      <c r="M217" s="750"/>
      <c r="N217" s="552"/>
      <c r="O217" s="559"/>
      <c r="P217" s="559"/>
      <c r="Q217" s="559"/>
      <c r="R217" s="559"/>
      <c r="S217" s="643"/>
    </row>
    <row r="218" spans="1:19" ht="15.75" hidden="1" customHeight="1" outlineLevel="1" x14ac:dyDescent="0.15">
      <c r="A218" s="982" t="s">
        <v>232</v>
      </c>
      <c r="B218" s="979"/>
      <c r="C218" s="979"/>
      <c r="D218" s="979"/>
      <c r="E218" s="979"/>
      <c r="F218" s="979"/>
      <c r="G218" s="979"/>
      <c r="H218" s="751"/>
      <c r="I218" s="750"/>
      <c r="J218" s="750"/>
      <c r="K218" s="752"/>
      <c r="L218" s="753"/>
      <c r="M218" s="750"/>
      <c r="N218" s="552"/>
      <c r="O218" s="559"/>
      <c r="P218" s="559"/>
      <c r="Q218" s="559"/>
      <c r="R218" s="559"/>
      <c r="S218" s="643"/>
    </row>
    <row r="219" spans="1:19" hidden="1" outlineLevel="1" x14ac:dyDescent="0.15">
      <c r="A219" s="968" t="s">
        <v>341</v>
      </c>
      <c r="B219" s="981"/>
      <c r="C219" s="981"/>
      <c r="D219" s="552"/>
      <c r="E219" s="552"/>
      <c r="F219" s="552"/>
      <c r="G219" s="552"/>
      <c r="H219" s="751"/>
      <c r="I219" s="750"/>
      <c r="J219" s="750"/>
      <c r="K219" s="752"/>
      <c r="L219" s="753"/>
      <c r="M219" s="750"/>
      <c r="N219" s="552"/>
      <c r="O219" s="559"/>
      <c r="P219" s="559"/>
      <c r="Q219" s="559"/>
      <c r="R219" s="559"/>
      <c r="S219" s="643"/>
    </row>
    <row r="220" spans="1:19" hidden="1" outlineLevel="1" x14ac:dyDescent="0.15">
      <c r="A220" s="982" t="s">
        <v>245</v>
      </c>
      <c r="B220" s="981"/>
      <c r="C220" s="981"/>
      <c r="D220" s="981"/>
      <c r="E220" s="981"/>
      <c r="F220" s="552"/>
      <c r="G220" s="552"/>
      <c r="H220" s="552"/>
      <c r="I220" s="552"/>
      <c r="J220" s="552"/>
      <c r="K220" s="552"/>
      <c r="L220" s="552"/>
      <c r="M220" s="552"/>
      <c r="N220" s="552"/>
      <c r="O220" s="559"/>
      <c r="P220" s="559"/>
      <c r="Q220" s="559"/>
      <c r="R220" s="559"/>
      <c r="S220" s="643"/>
    </row>
    <row r="221" spans="1:19" hidden="1" outlineLevel="1" x14ac:dyDescent="0.15">
      <c r="A221" s="647"/>
      <c r="B221" s="794"/>
      <c r="C221" s="794"/>
      <c r="D221" s="794"/>
      <c r="E221" s="794"/>
      <c r="F221" s="552"/>
      <c r="G221" s="552"/>
      <c r="H221" s="552"/>
      <c r="I221" s="552"/>
      <c r="J221" s="552"/>
      <c r="K221" s="552"/>
      <c r="L221" s="552"/>
      <c r="M221" s="552"/>
      <c r="N221" s="552"/>
      <c r="O221" s="559"/>
      <c r="P221" s="559"/>
      <c r="Q221" s="559"/>
      <c r="R221" s="559"/>
      <c r="S221" s="643"/>
    </row>
    <row r="222" spans="1:19" ht="41.25" hidden="1" customHeight="1" outlineLevel="1" x14ac:dyDescent="0.15">
      <c r="A222" s="970" t="s">
        <v>103</v>
      </c>
      <c r="B222" s="971"/>
      <c r="C222" s="971"/>
      <c r="D222" s="971"/>
      <c r="E222" s="971"/>
      <c r="F222" s="969"/>
      <c r="G222" s="969"/>
      <c r="H222" s="969"/>
      <c r="I222" s="969"/>
      <c r="J222" s="969"/>
      <c r="K222" s="969"/>
      <c r="L222" s="969"/>
      <c r="M222" s="969"/>
      <c r="N222" s="969"/>
      <c r="O222" s="552"/>
      <c r="P222" s="552"/>
      <c r="Q222" s="552"/>
      <c r="R222" s="559"/>
      <c r="S222" s="643"/>
    </row>
    <row r="223" spans="1:19" ht="71.25" hidden="1" outlineLevel="1" x14ac:dyDescent="0.15">
      <c r="A223" s="966" t="s">
        <v>345</v>
      </c>
      <c r="B223" s="534" t="s">
        <v>356</v>
      </c>
      <c r="C223" s="535" t="s">
        <v>356</v>
      </c>
      <c r="D223" s="535" t="s">
        <v>360</v>
      </c>
      <c r="E223" s="537" t="s">
        <v>351</v>
      </c>
      <c r="F223" s="535" t="s">
        <v>353</v>
      </c>
      <c r="G223" s="535" t="s">
        <v>353</v>
      </c>
      <c r="H223" s="535" t="s">
        <v>350</v>
      </c>
      <c r="I223" s="537" t="s">
        <v>352</v>
      </c>
      <c r="J223" s="535" t="s">
        <v>354</v>
      </c>
      <c r="K223" s="535" t="s">
        <v>355</v>
      </c>
      <c r="L223" s="535" t="s">
        <v>363</v>
      </c>
      <c r="M223" s="537" t="s">
        <v>362</v>
      </c>
      <c r="N223" s="537" t="s">
        <v>357</v>
      </c>
      <c r="O223" s="552"/>
      <c r="P223" s="552"/>
      <c r="Q223" s="552"/>
      <c r="R223" s="559"/>
      <c r="S223" s="643"/>
    </row>
    <row r="224" spans="1:19" ht="28.5" hidden="1" outlineLevel="1" x14ac:dyDescent="0.15">
      <c r="A224" s="967"/>
      <c r="B224" s="539" t="s">
        <v>144</v>
      </c>
      <c r="C224" s="540" t="s">
        <v>349</v>
      </c>
      <c r="D224" s="541" t="s">
        <v>145</v>
      </c>
      <c r="E224" s="542" t="s">
        <v>349</v>
      </c>
      <c r="F224" s="541" t="s">
        <v>146</v>
      </c>
      <c r="G224" s="540" t="s">
        <v>349</v>
      </c>
      <c r="H224" s="541" t="s">
        <v>145</v>
      </c>
      <c r="I224" s="542" t="s">
        <v>349</v>
      </c>
      <c r="J224" s="541" t="s">
        <v>146</v>
      </c>
      <c r="K224" s="541" t="s">
        <v>145</v>
      </c>
      <c r="L224" s="541" t="s">
        <v>146</v>
      </c>
      <c r="M224" s="542" t="s">
        <v>349</v>
      </c>
      <c r="N224" s="542" t="s">
        <v>349</v>
      </c>
      <c r="O224" s="552"/>
      <c r="P224" s="552"/>
      <c r="Q224" s="552"/>
      <c r="R224" s="559"/>
      <c r="S224" s="643"/>
    </row>
    <row r="225" spans="1:19" hidden="1" outlineLevel="1" x14ac:dyDescent="0.15">
      <c r="A225" s="754" t="s">
        <v>367</v>
      </c>
      <c r="B225" s="550">
        <v>958</v>
      </c>
      <c r="C225" s="755">
        <f>B225*10000</f>
        <v>9580000</v>
      </c>
      <c r="D225" s="550">
        <v>7.23</v>
      </c>
      <c r="E225" s="628">
        <f>(1-D225/100)*C225</f>
        <v>8887366</v>
      </c>
      <c r="F225" s="550">
        <v>75</v>
      </c>
      <c r="G225" s="784">
        <f t="shared" ref="G225:G229" si="47">F225*10000</f>
        <v>750000</v>
      </c>
      <c r="H225" s="552">
        <v>0.46</v>
      </c>
      <c r="I225" s="785">
        <f t="shared" ref="I225:I229" si="48">(1-H225/100)*G225</f>
        <v>746550</v>
      </c>
      <c r="J225" s="552"/>
      <c r="K225" s="552"/>
      <c r="L225" s="577"/>
      <c r="M225" s="557">
        <f t="shared" ref="M225:M228" si="49">J225*(1-K225/100)*10000+L225*10000</f>
        <v>0</v>
      </c>
      <c r="N225" s="557">
        <f>M225+I225+E225</f>
        <v>9633916</v>
      </c>
      <c r="O225" s="552"/>
      <c r="P225" s="552"/>
      <c r="Q225" s="552"/>
      <c r="R225" s="559"/>
      <c r="S225" s="643"/>
    </row>
    <row r="226" spans="1:19" hidden="1" outlineLevel="1" x14ac:dyDescent="0.15">
      <c r="A226" s="756" t="s">
        <v>368</v>
      </c>
      <c r="B226" s="550">
        <v>591</v>
      </c>
      <c r="C226" s="755">
        <f t="shared" ref="C226:C229" si="50">B226*10000</f>
        <v>5910000</v>
      </c>
      <c r="D226" s="550">
        <v>6.73</v>
      </c>
      <c r="E226" s="628">
        <f t="shared" ref="E226:E229" si="51">(1-D226/100)*C226</f>
        <v>5512257</v>
      </c>
      <c r="F226" s="552">
        <v>263</v>
      </c>
      <c r="G226" s="784">
        <f t="shared" si="47"/>
        <v>2630000</v>
      </c>
      <c r="H226" s="552">
        <v>0.96</v>
      </c>
      <c r="I226" s="785">
        <f t="shared" si="48"/>
        <v>2604752</v>
      </c>
      <c r="J226" s="552">
        <v>20.8</v>
      </c>
      <c r="K226" s="552">
        <v>4.22</v>
      </c>
      <c r="L226" s="577"/>
      <c r="M226" s="557">
        <f t="shared" si="49"/>
        <v>199222.39999999999</v>
      </c>
      <c r="N226" s="557">
        <f>M226+I226+E226</f>
        <v>8316231.4000000004</v>
      </c>
      <c r="O226" s="552"/>
      <c r="P226" s="552"/>
      <c r="Q226" s="552"/>
      <c r="R226" s="559"/>
      <c r="S226" s="643"/>
    </row>
    <row r="227" spans="1:19" hidden="1" outlineLevel="1" x14ac:dyDescent="0.15">
      <c r="A227" s="756" t="s">
        <v>369</v>
      </c>
      <c r="B227" s="550">
        <v>109</v>
      </c>
      <c r="C227" s="755">
        <f t="shared" si="50"/>
        <v>1090000</v>
      </c>
      <c r="D227" s="550">
        <v>6.58</v>
      </c>
      <c r="E227" s="628">
        <f t="shared" si="51"/>
        <v>1018278</v>
      </c>
      <c r="F227" s="552">
        <v>363</v>
      </c>
      <c r="G227" s="784">
        <f t="shared" si="47"/>
        <v>3630000</v>
      </c>
      <c r="H227" s="552">
        <v>0.59</v>
      </c>
      <c r="I227" s="785">
        <f t="shared" si="48"/>
        <v>3608583</v>
      </c>
      <c r="J227" s="552"/>
      <c r="K227" s="552"/>
      <c r="L227" s="577"/>
      <c r="M227" s="557">
        <f t="shared" si="49"/>
        <v>0</v>
      </c>
      <c r="N227" s="557">
        <f>M227+I227+E227</f>
        <v>4626861</v>
      </c>
      <c r="O227" s="552"/>
      <c r="P227" s="552"/>
      <c r="Q227" s="552"/>
      <c r="R227" s="559"/>
      <c r="S227" s="643"/>
    </row>
    <row r="228" spans="1:19" hidden="1" outlineLevel="1" x14ac:dyDescent="0.15">
      <c r="A228" s="756" t="s">
        <v>507</v>
      </c>
      <c r="B228" s="550">
        <v>572</v>
      </c>
      <c r="C228" s="755">
        <f t="shared" si="50"/>
        <v>5720000</v>
      </c>
      <c r="D228" s="550">
        <v>7.76</v>
      </c>
      <c r="E228" s="628">
        <f t="shared" si="51"/>
        <v>5276128</v>
      </c>
      <c r="F228" s="552">
        <v>18</v>
      </c>
      <c r="G228" s="784">
        <f t="shared" si="47"/>
        <v>180000</v>
      </c>
      <c r="H228" s="552">
        <v>0.25</v>
      </c>
      <c r="I228" s="785">
        <f t="shared" si="48"/>
        <v>179550</v>
      </c>
      <c r="J228" s="552">
        <v>8.3000000000000007</v>
      </c>
      <c r="K228" s="552">
        <v>4.22</v>
      </c>
      <c r="L228" s="577"/>
      <c r="M228" s="557">
        <f t="shared" si="49"/>
        <v>79497.400000000009</v>
      </c>
      <c r="N228" s="557">
        <f>M228+I228+E228</f>
        <v>5535175.4000000004</v>
      </c>
      <c r="O228" s="552"/>
      <c r="P228" s="552"/>
      <c r="Q228" s="552"/>
      <c r="R228" s="559"/>
      <c r="S228" s="643"/>
    </row>
    <row r="229" spans="1:19" hidden="1" outlineLevel="1" x14ac:dyDescent="0.15">
      <c r="A229" s="756" t="s">
        <v>508</v>
      </c>
      <c r="B229" s="550">
        <v>539</v>
      </c>
      <c r="C229" s="755">
        <f t="shared" si="50"/>
        <v>5390000</v>
      </c>
      <c r="D229" s="560">
        <v>8.6999999999999993</v>
      </c>
      <c r="E229" s="628">
        <f t="shared" si="51"/>
        <v>4921070</v>
      </c>
      <c r="F229" s="552">
        <v>103</v>
      </c>
      <c r="G229" s="784">
        <f t="shared" si="47"/>
        <v>1030000</v>
      </c>
      <c r="H229" s="552">
        <v>0.72</v>
      </c>
      <c r="I229" s="785">
        <f t="shared" si="48"/>
        <v>1022584</v>
      </c>
      <c r="J229" s="552">
        <v>23.1</v>
      </c>
      <c r="K229" s="552">
        <v>4.22</v>
      </c>
      <c r="L229" s="577"/>
      <c r="M229" s="557">
        <f>J229*(1-K229/100)*10000+L229*10000</f>
        <v>221251.8</v>
      </c>
      <c r="N229" s="557">
        <f>M229+I229+E229</f>
        <v>6164905.7999999998</v>
      </c>
      <c r="O229" s="552"/>
      <c r="P229" s="552"/>
      <c r="Q229" s="552"/>
      <c r="R229" s="559"/>
      <c r="S229" s="643"/>
    </row>
    <row r="230" spans="1:19" hidden="1" outlineLevel="1" x14ac:dyDescent="0.15">
      <c r="A230" s="795" t="s">
        <v>343</v>
      </c>
      <c r="B230" s="564"/>
      <c r="C230" s="564"/>
      <c r="D230" s="564"/>
      <c r="E230" s="631">
        <f>SUM(E225:E229)</f>
        <v>25615099</v>
      </c>
      <c r="F230" s="563"/>
      <c r="G230" s="563"/>
      <c r="H230" s="563"/>
      <c r="I230" s="788">
        <f>SUM(I225:I229)</f>
        <v>8162019</v>
      </c>
      <c r="J230" s="563"/>
      <c r="K230" s="563"/>
      <c r="L230" s="567"/>
      <c r="M230" s="569">
        <f>SUM(M225:M229)</f>
        <v>499971.6</v>
      </c>
      <c r="N230" s="758">
        <f>SUM(N225:N229)</f>
        <v>34277089.599999994</v>
      </c>
      <c r="O230" s="552"/>
      <c r="P230" s="552"/>
      <c r="Q230" s="552"/>
      <c r="R230" s="559"/>
      <c r="S230" s="643"/>
    </row>
    <row r="231" spans="1:19" hidden="1" outlineLevel="1" x14ac:dyDescent="0.15">
      <c r="A231" s="633" t="s">
        <v>435</v>
      </c>
      <c r="B231" s="550"/>
      <c r="C231" s="550"/>
      <c r="D231" s="550"/>
      <c r="E231" s="550"/>
      <c r="F231" s="552"/>
      <c r="G231" s="552"/>
      <c r="H231" s="552"/>
      <c r="I231" s="552"/>
      <c r="J231" s="552"/>
      <c r="K231" s="552"/>
      <c r="L231" s="577"/>
      <c r="M231" s="577"/>
      <c r="N231" s="577"/>
      <c r="O231" s="552"/>
      <c r="P231" s="552"/>
      <c r="Q231" s="552"/>
      <c r="R231" s="559"/>
      <c r="S231" s="643"/>
    </row>
    <row r="232" spans="1:19" hidden="1" outlineLevel="1" x14ac:dyDescent="0.15">
      <c r="A232" s="673"/>
      <c r="B232" s="550"/>
      <c r="C232" s="550"/>
      <c r="D232" s="550"/>
      <c r="E232" s="550"/>
      <c r="F232" s="552"/>
      <c r="G232" s="552"/>
      <c r="H232" s="552"/>
      <c r="I232" s="552"/>
      <c r="J232" s="552"/>
      <c r="K232" s="552"/>
      <c r="L232" s="577"/>
      <c r="M232" s="678"/>
      <c r="N232" s="679"/>
      <c r="O232" s="552"/>
      <c r="P232" s="552"/>
      <c r="Q232" s="552"/>
      <c r="R232" s="559"/>
      <c r="S232" s="643"/>
    </row>
    <row r="233" spans="1:19" hidden="1" outlineLevel="1" x14ac:dyDescent="0.15">
      <c r="A233" s="796"/>
      <c r="B233" s="550"/>
      <c r="C233" s="550"/>
      <c r="D233" s="550"/>
      <c r="E233" s="550"/>
      <c r="F233" s="552"/>
      <c r="G233" s="552"/>
      <c r="H233" s="552"/>
      <c r="I233" s="552"/>
      <c r="J233" s="552"/>
      <c r="K233" s="552"/>
      <c r="L233" s="577"/>
      <c r="M233" s="577"/>
      <c r="N233" s="577"/>
      <c r="O233" s="552"/>
      <c r="P233" s="552"/>
      <c r="Q233" s="552"/>
      <c r="R233" s="559"/>
      <c r="S233" s="643"/>
    </row>
    <row r="234" spans="1:19" hidden="1" outlineLevel="1" x14ac:dyDescent="0.15">
      <c r="A234" s="797"/>
      <c r="B234" s="559"/>
      <c r="C234" s="559"/>
      <c r="D234" s="559"/>
      <c r="E234" s="559"/>
      <c r="F234" s="559"/>
      <c r="G234" s="559"/>
      <c r="H234" s="559"/>
      <c r="I234" s="559"/>
      <c r="J234" s="559"/>
      <c r="K234" s="559"/>
      <c r="L234" s="559"/>
      <c r="M234" s="559"/>
      <c r="N234" s="559"/>
      <c r="O234" s="559"/>
      <c r="P234" s="559"/>
      <c r="Q234" s="559"/>
      <c r="R234" s="559"/>
      <c r="S234" s="643"/>
    </row>
    <row r="235" spans="1:19" ht="41.25" hidden="1" customHeight="1" outlineLevel="1" x14ac:dyDescent="0.15">
      <c r="A235" s="970" t="s">
        <v>152</v>
      </c>
      <c r="B235" s="1005"/>
      <c r="C235" s="1005"/>
      <c r="D235" s="1005"/>
      <c r="E235" s="1005"/>
      <c r="F235" s="1005"/>
      <c r="G235" s="1005"/>
      <c r="H235" s="1005"/>
      <c r="I235" s="1005"/>
      <c r="J235" s="1005"/>
      <c r="K235" s="1005"/>
      <c r="L235" s="1005"/>
      <c r="M235" s="550"/>
      <c r="N235" s="550"/>
      <c r="O235" s="559"/>
      <c r="P235" s="559"/>
      <c r="Q235" s="559"/>
      <c r="R235" s="559"/>
      <c r="S235" s="643"/>
    </row>
    <row r="236" spans="1:19" ht="45.75" hidden="1" customHeight="1" outlineLevel="1" x14ac:dyDescent="0.15">
      <c r="A236" s="553"/>
      <c r="B236" s="575" t="s">
        <v>349</v>
      </c>
      <c r="C236" s="554"/>
      <c r="D236" s="498" t="s">
        <v>491</v>
      </c>
      <c r="E236" s="498" t="s">
        <v>492</v>
      </c>
      <c r="F236" s="498" t="s">
        <v>493</v>
      </c>
      <c r="G236" s="498" t="s">
        <v>494</v>
      </c>
      <c r="H236" s="555"/>
      <c r="I236" s="498" t="s">
        <v>495</v>
      </c>
      <c r="J236" s="498" t="s">
        <v>496</v>
      </c>
      <c r="K236" s="498" t="s">
        <v>497</v>
      </c>
      <c r="L236" s="500" t="s">
        <v>498</v>
      </c>
      <c r="M236" s="550"/>
      <c r="N236" s="550"/>
      <c r="O236" s="559"/>
      <c r="P236" s="559"/>
      <c r="Q236" s="559"/>
      <c r="R236" s="559"/>
      <c r="S236" s="643"/>
    </row>
    <row r="237" spans="1:19" ht="112.5" hidden="1" customHeight="1" outlineLevel="1" x14ac:dyDescent="0.15">
      <c r="A237" s="576" t="s">
        <v>364</v>
      </c>
      <c r="B237" s="577">
        <f>N230</f>
        <v>34277089.599999994</v>
      </c>
      <c r="C237" s="578" t="s">
        <v>365</v>
      </c>
      <c r="D237" s="579">
        <f>N216</f>
        <v>278864065.38472587</v>
      </c>
      <c r="E237" s="579">
        <f>O216</f>
        <v>2953.3792293999995</v>
      </c>
      <c r="F237" s="579">
        <f>P216</f>
        <v>4327.2290908800005</v>
      </c>
      <c r="G237" s="579">
        <f>Q216</f>
        <v>280227414.13454312</v>
      </c>
      <c r="H237" s="578" t="s">
        <v>471</v>
      </c>
      <c r="I237" s="580">
        <f>D237/B237</f>
        <v>8.1355817731014692</v>
      </c>
      <c r="J237" s="580">
        <f>E237/B237</f>
        <v>8.6161901837780307E-5</v>
      </c>
      <c r="K237" s="580">
        <f>F237/B237</f>
        <v>1.2624260523215488E-4</v>
      </c>
      <c r="L237" s="581">
        <f>G237/B237</f>
        <v>8.1753561170065954</v>
      </c>
      <c r="M237" s="550"/>
      <c r="N237" s="550"/>
      <c r="O237" s="559"/>
      <c r="P237" s="559"/>
      <c r="Q237" s="559"/>
      <c r="R237" s="559"/>
      <c r="S237" s="643"/>
    </row>
    <row r="238" spans="1:19" ht="155.25" hidden="1" customHeight="1" outlineLevel="1" x14ac:dyDescent="0.15">
      <c r="A238" s="576" t="s">
        <v>453</v>
      </c>
      <c r="B238" s="552">
        <v>0</v>
      </c>
      <c r="C238" s="552"/>
      <c r="D238" s="552"/>
      <c r="E238" s="552"/>
      <c r="F238" s="582"/>
      <c r="G238" s="583"/>
      <c r="H238" s="578" t="s">
        <v>455</v>
      </c>
      <c r="I238" s="580">
        <f>I237</f>
        <v>8.1355817731014692</v>
      </c>
      <c r="J238" s="580">
        <f>J237</f>
        <v>8.6161901837780307E-5</v>
      </c>
      <c r="K238" s="580">
        <f>K237</f>
        <v>1.2624260523215488E-4</v>
      </c>
      <c r="L238" s="581">
        <f>L237</f>
        <v>8.1753561170065954</v>
      </c>
      <c r="M238" s="550"/>
      <c r="N238" s="550"/>
      <c r="O238" s="559"/>
      <c r="P238" s="559"/>
      <c r="Q238" s="559"/>
      <c r="R238" s="559"/>
      <c r="S238" s="643"/>
    </row>
    <row r="239" spans="1:19" hidden="1" outlineLevel="1" x14ac:dyDescent="0.15">
      <c r="A239" s="616"/>
      <c r="B239" s="584"/>
      <c r="C239" s="585"/>
      <c r="D239" s="586"/>
      <c r="E239" s="587"/>
      <c r="F239" s="588"/>
      <c r="G239" s="589"/>
      <c r="H239" s="972"/>
      <c r="I239" s="991"/>
      <c r="J239" s="991"/>
      <c r="K239" s="991"/>
      <c r="L239" s="590"/>
      <c r="M239" s="550"/>
      <c r="N239" s="550"/>
      <c r="O239" s="559"/>
      <c r="P239" s="559"/>
      <c r="Q239" s="559"/>
      <c r="R239" s="559"/>
      <c r="S239" s="643"/>
    </row>
    <row r="240" spans="1:19" hidden="1" outlineLevel="1" x14ac:dyDescent="0.15">
      <c r="A240" s="797"/>
      <c r="B240" s="559"/>
      <c r="C240" s="559"/>
      <c r="D240" s="559"/>
      <c r="E240" s="559"/>
      <c r="F240" s="559"/>
      <c r="G240" s="559"/>
      <c r="H240" s="559"/>
      <c r="I240" s="559"/>
      <c r="J240" s="559"/>
      <c r="K240" s="559"/>
      <c r="L240" s="559"/>
      <c r="M240" s="559"/>
      <c r="N240" s="559"/>
      <c r="O240" s="559"/>
      <c r="P240" s="559"/>
      <c r="Q240" s="559"/>
      <c r="R240" s="559"/>
      <c r="S240" s="643"/>
    </row>
    <row r="241" spans="1:19" ht="15" hidden="1" outlineLevel="1" thickBot="1" x14ac:dyDescent="0.2">
      <c r="A241" s="681"/>
      <c r="B241" s="682"/>
      <c r="C241" s="682"/>
      <c r="D241" s="682"/>
      <c r="E241" s="682"/>
      <c r="F241" s="682"/>
      <c r="G241" s="682"/>
      <c r="H241" s="682"/>
      <c r="I241" s="682"/>
      <c r="J241" s="682"/>
      <c r="K241" s="682"/>
      <c r="L241" s="682"/>
      <c r="M241" s="682"/>
      <c r="N241" s="682"/>
      <c r="O241" s="682"/>
      <c r="P241" s="682"/>
      <c r="Q241" s="682"/>
      <c r="R241" s="682"/>
      <c r="S241" s="683"/>
    </row>
    <row r="242" spans="1:19" collapsed="1" x14ac:dyDescent="0.15"/>
    <row r="243" spans="1:19" ht="27" customHeight="1" x14ac:dyDescent="0.15">
      <c r="A243" s="496" t="s">
        <v>54</v>
      </c>
    </row>
    <row r="244" spans="1:19" ht="15" hidden="1" outlineLevel="1" thickBot="1" x14ac:dyDescent="0.2"/>
    <row r="245" spans="1:19" ht="15" hidden="1" outlineLevel="1" thickTop="1" x14ac:dyDescent="0.15">
      <c r="A245" s="798"/>
      <c r="B245" s="684"/>
      <c r="C245" s="684"/>
      <c r="D245" s="684"/>
      <c r="E245" s="684"/>
      <c r="F245" s="684"/>
      <c r="G245" s="684"/>
      <c r="H245" s="684"/>
      <c r="I245" s="684"/>
      <c r="J245" s="684"/>
      <c r="K245" s="684"/>
      <c r="L245" s="684"/>
      <c r="M245" s="684"/>
      <c r="N245" s="684"/>
      <c r="O245" s="684"/>
      <c r="P245" s="684"/>
      <c r="Q245" s="684"/>
      <c r="R245" s="684"/>
      <c r="S245" s="685"/>
    </row>
    <row r="246" spans="1:19" ht="49.5" hidden="1" customHeight="1" outlineLevel="1" x14ac:dyDescent="0.15">
      <c r="A246" s="1006" t="s">
        <v>124</v>
      </c>
      <c r="B246" s="1007"/>
      <c r="C246" s="1007"/>
      <c r="D246" s="1007"/>
      <c r="E246" s="1007"/>
      <c r="F246" s="1007"/>
      <c r="G246" s="1007"/>
      <c r="H246" s="1007"/>
      <c r="I246" s="1007"/>
      <c r="J246" s="1007"/>
      <c r="K246" s="1007"/>
      <c r="L246" s="1007"/>
      <c r="M246" s="1007"/>
      <c r="N246" s="1007"/>
      <c r="O246" s="1007"/>
      <c r="P246" s="1007"/>
      <c r="Q246" s="1007"/>
      <c r="R246" s="559"/>
      <c r="S246" s="686"/>
    </row>
    <row r="247" spans="1:19" ht="94.5" hidden="1" outlineLevel="1" x14ac:dyDescent="0.15">
      <c r="A247" s="498" t="s">
        <v>398</v>
      </c>
      <c r="B247" s="498" t="s">
        <v>399</v>
      </c>
      <c r="C247" s="730" t="s">
        <v>373</v>
      </c>
      <c r="D247" s="730" t="s">
        <v>372</v>
      </c>
      <c r="E247" s="730" t="s">
        <v>371</v>
      </c>
      <c r="F247" s="730" t="s">
        <v>370</v>
      </c>
      <c r="G247" s="730" t="s">
        <v>374</v>
      </c>
      <c r="H247" s="498" t="s">
        <v>255</v>
      </c>
      <c r="I247" s="498" t="s">
        <v>156</v>
      </c>
      <c r="J247" s="498" t="s">
        <v>218</v>
      </c>
      <c r="K247" s="499" t="s">
        <v>217</v>
      </c>
      <c r="L247" s="498" t="s">
        <v>482</v>
      </c>
      <c r="M247" s="498" t="s">
        <v>483</v>
      </c>
      <c r="N247" s="498" t="s">
        <v>484</v>
      </c>
      <c r="O247" s="498" t="s">
        <v>485</v>
      </c>
      <c r="P247" s="498" t="s">
        <v>486</v>
      </c>
      <c r="Q247" s="500" t="s">
        <v>487</v>
      </c>
      <c r="R247" s="559"/>
      <c r="S247" s="686"/>
    </row>
    <row r="248" spans="1:19" ht="59.25" hidden="1" outlineLevel="1" x14ac:dyDescent="0.15">
      <c r="A248" s="732"/>
      <c r="B248" s="732"/>
      <c r="C248" s="733"/>
      <c r="D248" s="733"/>
      <c r="E248" s="733"/>
      <c r="F248" s="733"/>
      <c r="G248" s="733"/>
      <c r="H248" s="732"/>
      <c r="I248" s="734" t="s">
        <v>92</v>
      </c>
      <c r="J248" s="732" t="s">
        <v>404</v>
      </c>
      <c r="K248" s="734" t="s">
        <v>488</v>
      </c>
      <c r="L248" s="502" t="s">
        <v>489</v>
      </c>
      <c r="M248" s="502" t="s">
        <v>490</v>
      </c>
      <c r="N248" s="502" t="s">
        <v>405</v>
      </c>
      <c r="O248" s="502" t="s">
        <v>405</v>
      </c>
      <c r="P248" s="502" t="s">
        <v>405</v>
      </c>
      <c r="Q248" s="503" t="s">
        <v>405</v>
      </c>
      <c r="R248" s="559"/>
      <c r="S248" s="686"/>
    </row>
    <row r="249" spans="1:19" hidden="1" outlineLevel="1" x14ac:dyDescent="0.15">
      <c r="A249" s="768"/>
      <c r="B249" s="591"/>
      <c r="C249" s="591" t="s">
        <v>380</v>
      </c>
      <c r="D249" s="593" t="s">
        <v>381</v>
      </c>
      <c r="E249" s="593" t="s">
        <v>382</v>
      </c>
      <c r="F249" s="593" t="s">
        <v>388</v>
      </c>
      <c r="G249" s="593" t="s">
        <v>384</v>
      </c>
      <c r="H249" s="593" t="s">
        <v>389</v>
      </c>
      <c r="I249" s="591" t="s">
        <v>386</v>
      </c>
      <c r="J249" s="593" t="s">
        <v>378</v>
      </c>
      <c r="K249" s="592" t="s">
        <v>379</v>
      </c>
      <c r="L249" s="593" t="s">
        <v>375</v>
      </c>
      <c r="M249" s="593" t="s">
        <v>376</v>
      </c>
      <c r="N249" s="593" t="s">
        <v>224</v>
      </c>
      <c r="O249" s="594" t="s">
        <v>283</v>
      </c>
      <c r="P249" s="594" t="s">
        <v>284</v>
      </c>
      <c r="Q249" s="735" t="s">
        <v>285</v>
      </c>
      <c r="R249" s="559"/>
      <c r="S249" s="686"/>
    </row>
    <row r="250" spans="1:19" ht="28.5" hidden="1" outlineLevel="1" x14ac:dyDescent="0.15">
      <c r="A250" s="769" t="s">
        <v>324</v>
      </c>
      <c r="B250" s="523" t="s">
        <v>406</v>
      </c>
      <c r="C250" s="799">
        <v>4107.5600000000004</v>
      </c>
      <c r="D250" s="800">
        <v>3427.4</v>
      </c>
      <c r="E250" s="801">
        <v>556.67999999999995</v>
      </c>
      <c r="F250" s="801">
        <v>5051.7299999999996</v>
      </c>
      <c r="G250" s="801">
        <v>3358.94</v>
      </c>
      <c r="H250" s="772">
        <f>SUM(C250:G250)</f>
        <v>16502.310000000001</v>
      </c>
      <c r="I250" s="648">
        <f>'燃料参数Fuel EF'!B3</f>
        <v>26.37</v>
      </c>
      <c r="J250" s="802">
        <f>'燃料参数Fuel EF'!C3</f>
        <v>98</v>
      </c>
      <c r="K250" s="802">
        <f>'燃料参数Fuel EF'!D3</f>
        <v>20908</v>
      </c>
      <c r="L250" s="648">
        <f>'燃料参数Fuel EF'!E3</f>
        <v>1E-3</v>
      </c>
      <c r="M250" s="648">
        <f>'燃料参数Fuel EF'!F3</f>
        <v>1.5E-3</v>
      </c>
      <c r="N250" s="622">
        <f>H250*K250*I250*J250*44/12/100/100</f>
        <v>326937598.74074382</v>
      </c>
      <c r="O250" s="622">
        <f>H250*K250*L250/100</f>
        <v>3450.3029747999999</v>
      </c>
      <c r="P250" s="622">
        <f>H250*K250*M250/100</f>
        <v>5175.4544622000003</v>
      </c>
      <c r="Q250" s="516">
        <f t="shared" ref="Q250:Q268" si="52">N250+O250*25+P250*298</f>
        <v>328566141.74484944</v>
      </c>
      <c r="R250" s="559"/>
      <c r="S250" s="686"/>
    </row>
    <row r="251" spans="1:19" ht="28.5" hidden="1" outlineLevel="1" x14ac:dyDescent="0.15">
      <c r="A251" s="774" t="s">
        <v>325</v>
      </c>
      <c r="B251" s="523" t="s">
        <v>406</v>
      </c>
      <c r="C251" s="799"/>
      <c r="D251" s="801"/>
      <c r="E251" s="801"/>
      <c r="F251" s="801"/>
      <c r="G251" s="801"/>
      <c r="H251" s="772">
        <f t="shared" ref="H251:H269" si="53">SUM(C251:G251)</f>
        <v>0</v>
      </c>
      <c r="I251" s="648">
        <f>'燃料参数Fuel EF'!B4</f>
        <v>25.41</v>
      </c>
      <c r="J251" s="802">
        <f>'燃料参数Fuel EF'!C4</f>
        <v>98</v>
      </c>
      <c r="K251" s="802">
        <f>'燃料参数Fuel EF'!D4</f>
        <v>26344</v>
      </c>
      <c r="L251" s="648">
        <f>'燃料参数Fuel EF'!E4</f>
        <v>1E-3</v>
      </c>
      <c r="M251" s="648">
        <f>'燃料参数Fuel EF'!F4</f>
        <v>1.5E-3</v>
      </c>
      <c r="N251" s="622">
        <f t="shared" ref="N251:N268" si="54">H251*K251*I251*J251*44/12/100/100</f>
        <v>0</v>
      </c>
      <c r="O251" s="622">
        <f t="shared" ref="O251:O268" si="55">H251*K251*L251/100</f>
        <v>0</v>
      </c>
      <c r="P251" s="622">
        <f t="shared" ref="P251:P268" si="56">H251*K251*M251/100</f>
        <v>0</v>
      </c>
      <c r="Q251" s="518">
        <f t="shared" si="52"/>
        <v>0</v>
      </c>
      <c r="R251" s="559"/>
      <c r="S251" s="686"/>
    </row>
    <row r="252" spans="1:19" ht="28.5" hidden="1" outlineLevel="1" x14ac:dyDescent="0.15">
      <c r="A252" s="774" t="s">
        <v>326</v>
      </c>
      <c r="B252" s="523" t="s">
        <v>406</v>
      </c>
      <c r="C252" s="799">
        <v>1473.38</v>
      </c>
      <c r="D252" s="801"/>
      <c r="E252" s="801"/>
      <c r="F252" s="801">
        <v>42.36</v>
      </c>
      <c r="G252" s="801">
        <v>9.6199999999999992</v>
      </c>
      <c r="H252" s="772">
        <f t="shared" si="53"/>
        <v>1525.36</v>
      </c>
      <c r="I252" s="648">
        <f>'燃料参数Fuel EF'!B5</f>
        <v>25.41</v>
      </c>
      <c r="J252" s="802">
        <f>'燃料参数Fuel EF'!C5</f>
        <v>98</v>
      </c>
      <c r="K252" s="802">
        <f>'燃料参数Fuel EF'!D5</f>
        <v>10454</v>
      </c>
      <c r="L252" s="648">
        <f>'燃料参数Fuel EF'!E5</f>
        <v>1E-3</v>
      </c>
      <c r="M252" s="648">
        <f>'燃料参数Fuel EF'!F5</f>
        <v>1.5E-3</v>
      </c>
      <c r="N252" s="622">
        <f t="shared" si="54"/>
        <v>14559854.014207041</v>
      </c>
      <c r="O252" s="622">
        <f t="shared" si="55"/>
        <v>159.46113439999999</v>
      </c>
      <c r="P252" s="622">
        <f t="shared" si="56"/>
        <v>239.19170160000002</v>
      </c>
      <c r="Q252" s="518">
        <f t="shared" si="52"/>
        <v>14635119.669643842</v>
      </c>
      <c r="R252" s="559"/>
      <c r="S252" s="686"/>
    </row>
    <row r="253" spans="1:19" ht="28.5" hidden="1" outlineLevel="1" x14ac:dyDescent="0.15">
      <c r="A253" s="774" t="s">
        <v>327</v>
      </c>
      <c r="B253" s="523" t="s">
        <v>406</v>
      </c>
      <c r="C253" s="799"/>
      <c r="D253" s="801"/>
      <c r="E253" s="801"/>
      <c r="F253" s="801"/>
      <c r="G253" s="801"/>
      <c r="H253" s="772">
        <f t="shared" si="53"/>
        <v>0</v>
      </c>
      <c r="I253" s="648">
        <f>'燃料参数Fuel EF'!B6</f>
        <v>33.56</v>
      </c>
      <c r="J253" s="802">
        <f>'燃料参数Fuel EF'!C6</f>
        <v>98</v>
      </c>
      <c r="K253" s="802">
        <f>'燃料参数Fuel EF'!D6</f>
        <v>17584</v>
      </c>
      <c r="L253" s="648">
        <f>'燃料参数Fuel EF'!E6</f>
        <v>1E-3</v>
      </c>
      <c r="M253" s="648">
        <f>'燃料参数Fuel EF'!F6</f>
        <v>1.5E-3</v>
      </c>
      <c r="N253" s="622">
        <f t="shared" si="54"/>
        <v>0</v>
      </c>
      <c r="O253" s="622">
        <f t="shared" si="55"/>
        <v>0</v>
      </c>
      <c r="P253" s="622">
        <f t="shared" si="56"/>
        <v>0</v>
      </c>
      <c r="Q253" s="518">
        <f t="shared" si="52"/>
        <v>0</v>
      </c>
      <c r="R253" s="559"/>
      <c r="S253" s="686"/>
    </row>
    <row r="254" spans="1:19" ht="42" hidden="1" customHeight="1" outlineLevel="1" x14ac:dyDescent="0.15">
      <c r="A254" s="774" t="s">
        <v>203</v>
      </c>
      <c r="B254" s="523" t="s">
        <v>406</v>
      </c>
      <c r="C254" s="799">
        <v>251.88</v>
      </c>
      <c r="D254" s="801">
        <v>41.53</v>
      </c>
      <c r="E254" s="801"/>
      <c r="F254" s="801">
        <v>170.51</v>
      </c>
      <c r="G254" s="801">
        <v>69.53</v>
      </c>
      <c r="H254" s="772">
        <f t="shared" si="53"/>
        <v>533.44999999999993</v>
      </c>
      <c r="I254" s="648">
        <f>'燃料参数Fuel EF'!B20</f>
        <v>25.8</v>
      </c>
      <c r="J254" s="648">
        <f>'燃料参数Fuel EF'!C20</f>
        <v>98</v>
      </c>
      <c r="K254" s="648">
        <f>'燃料参数Fuel EF'!D20</f>
        <v>8363</v>
      </c>
      <c r="L254" s="648">
        <f>'燃料参数Fuel EF'!E20</f>
        <v>1E-3</v>
      </c>
      <c r="M254" s="648">
        <f>'燃料参数Fuel EF'!F20</f>
        <v>1.5E-3</v>
      </c>
      <c r="N254" s="622">
        <f t="shared" ref="N254" si="57">H254*K254*I254*J254*44/12/100/100</f>
        <v>4135928.5578379994</v>
      </c>
      <c r="O254" s="622">
        <f t="shared" ref="O254" si="58">H254*K254*L254/100</f>
        <v>44.612423499999998</v>
      </c>
      <c r="P254" s="622">
        <f t="shared" ref="P254" si="59">H254*K254*M254/100</f>
        <v>66.918635249999994</v>
      </c>
      <c r="Q254" s="518">
        <f t="shared" ref="Q254" si="60">N254+O254*25+P254*298</f>
        <v>4156985.6217299998</v>
      </c>
      <c r="R254" s="559"/>
      <c r="S254" s="686"/>
    </row>
    <row r="255" spans="1:19" ht="31.5" hidden="1" customHeight="1" outlineLevel="1" x14ac:dyDescent="0.15">
      <c r="A255" s="774" t="s">
        <v>328</v>
      </c>
      <c r="B255" s="523" t="s">
        <v>406</v>
      </c>
      <c r="C255" s="799"/>
      <c r="D255" s="801"/>
      <c r="E255" s="801"/>
      <c r="F255" s="801"/>
      <c r="G255" s="801"/>
      <c r="H255" s="772">
        <f t="shared" si="53"/>
        <v>0</v>
      </c>
      <c r="I255" s="648">
        <f>'燃料参数Fuel EF'!B7</f>
        <v>29.42</v>
      </c>
      <c r="J255" s="802">
        <f>'燃料参数Fuel EF'!C7</f>
        <v>93</v>
      </c>
      <c r="K255" s="802">
        <f>'燃料参数Fuel EF'!D7</f>
        <v>28435</v>
      </c>
      <c r="L255" s="648">
        <f>'燃料参数Fuel EF'!E7</f>
        <v>1E-3</v>
      </c>
      <c r="M255" s="648">
        <f>'燃料参数Fuel EF'!F7</f>
        <v>1.5E-3</v>
      </c>
      <c r="N255" s="622">
        <f t="shared" si="54"/>
        <v>0</v>
      </c>
      <c r="O255" s="622">
        <f t="shared" si="55"/>
        <v>0</v>
      </c>
      <c r="P255" s="622">
        <f t="shared" si="56"/>
        <v>0</v>
      </c>
      <c r="Q255" s="518">
        <f t="shared" si="52"/>
        <v>0</v>
      </c>
      <c r="R255" s="559"/>
      <c r="S255" s="686"/>
    </row>
    <row r="256" spans="1:19" ht="42.75" hidden="1" outlineLevel="1" x14ac:dyDescent="0.15">
      <c r="A256" s="774" t="s">
        <v>329</v>
      </c>
      <c r="B256" s="523" t="s">
        <v>323</v>
      </c>
      <c r="C256" s="799">
        <v>6.35</v>
      </c>
      <c r="D256" s="801">
        <v>0.66</v>
      </c>
      <c r="E256" s="801"/>
      <c r="F256" s="801">
        <v>0.05</v>
      </c>
      <c r="G256" s="801">
        <v>1.38</v>
      </c>
      <c r="H256" s="772">
        <f t="shared" si="53"/>
        <v>8.44</v>
      </c>
      <c r="I256" s="648">
        <f>'燃料参数Fuel EF'!B8</f>
        <v>13.58</v>
      </c>
      <c r="J256" s="802">
        <f>'燃料参数Fuel EF'!C8</f>
        <v>99</v>
      </c>
      <c r="K256" s="802">
        <f>'燃料参数Fuel EF'!D8</f>
        <v>173535</v>
      </c>
      <c r="L256" s="648">
        <f>'燃料参数Fuel EF'!E8</f>
        <v>1E-3</v>
      </c>
      <c r="M256" s="648">
        <f>'燃料参数Fuel EF'!F8</f>
        <v>1E-4</v>
      </c>
      <c r="N256" s="622">
        <f t="shared" si="54"/>
        <v>721997.87897159997</v>
      </c>
      <c r="O256" s="622">
        <f t="shared" si="55"/>
        <v>14.646353999999999</v>
      </c>
      <c r="P256" s="622">
        <f t="shared" si="56"/>
        <v>1.4646353999999999</v>
      </c>
      <c r="Q256" s="518">
        <f t="shared" si="52"/>
        <v>722800.49917079997</v>
      </c>
      <c r="R256" s="559"/>
      <c r="S256" s="686"/>
    </row>
    <row r="257" spans="1:19" ht="45" hidden="1" customHeight="1" outlineLevel="1" x14ac:dyDescent="0.15">
      <c r="A257" s="774" t="s">
        <v>204</v>
      </c>
      <c r="B257" s="523" t="s">
        <v>323</v>
      </c>
      <c r="C257" s="799"/>
      <c r="D257" s="801">
        <v>4.68</v>
      </c>
      <c r="E257" s="801"/>
      <c r="F257" s="801">
        <v>0.14000000000000001</v>
      </c>
      <c r="G257" s="801">
        <v>4.47</v>
      </c>
      <c r="H257" s="772">
        <f t="shared" si="53"/>
        <v>9.2899999999999991</v>
      </c>
      <c r="I257" s="648">
        <f>'燃料参数Fuel EF'!B21</f>
        <v>70.8</v>
      </c>
      <c r="J257" s="648">
        <f>'燃料参数Fuel EF'!C21</f>
        <v>99</v>
      </c>
      <c r="K257" s="648">
        <f>'燃料参数Fuel EF'!D21</f>
        <v>37630</v>
      </c>
      <c r="L257" s="648">
        <f>'燃料参数Fuel EF'!E21</f>
        <v>1E-3</v>
      </c>
      <c r="M257" s="648">
        <f>'燃料参数Fuel EF'!F21</f>
        <v>1E-4</v>
      </c>
      <c r="N257" s="622">
        <f t="shared" ref="N257:N258" si="61">H257*K257*I257*J257*44/12/100/100</f>
        <v>898441.52230800001</v>
      </c>
      <c r="O257" s="622">
        <f t="shared" ref="O257:O258" si="62">H257*K257*L257/100</f>
        <v>3.4958269999999998</v>
      </c>
      <c r="P257" s="622">
        <f t="shared" ref="P257:P258" si="63">H257*K257*M257/100</f>
        <v>0.34958269999999997</v>
      </c>
      <c r="Q257" s="518">
        <f t="shared" ref="Q257:Q258" si="64">N257+O257*25+P257*298</f>
        <v>898633.0936276</v>
      </c>
      <c r="R257" s="559"/>
      <c r="S257" s="686"/>
    </row>
    <row r="258" spans="1:19" ht="45" hidden="1" customHeight="1" outlineLevel="1" x14ac:dyDescent="0.15">
      <c r="A258" s="774" t="s">
        <v>205</v>
      </c>
      <c r="B258" s="523" t="s">
        <v>323</v>
      </c>
      <c r="C258" s="799"/>
      <c r="D258" s="801">
        <v>1.08</v>
      </c>
      <c r="E258" s="801"/>
      <c r="F258" s="801"/>
      <c r="G258" s="801">
        <v>1.05</v>
      </c>
      <c r="H258" s="772">
        <f t="shared" si="53"/>
        <v>2.13</v>
      </c>
      <c r="I258" s="648">
        <f>'燃料参数Fuel EF'!B22</f>
        <v>46.9</v>
      </c>
      <c r="J258" s="648">
        <f>'燃料参数Fuel EF'!C22</f>
        <v>99</v>
      </c>
      <c r="K258" s="648">
        <f>'燃料参数Fuel EF'!D22</f>
        <v>79450</v>
      </c>
      <c r="L258" s="648">
        <f>'燃料参数Fuel EF'!E22</f>
        <v>1E-3</v>
      </c>
      <c r="M258" s="648">
        <f>'燃料参数Fuel EF'!F22</f>
        <v>1E-4</v>
      </c>
      <c r="N258" s="622">
        <f t="shared" si="61"/>
        <v>288106.44439499994</v>
      </c>
      <c r="O258" s="622">
        <f t="shared" si="62"/>
        <v>1.692285</v>
      </c>
      <c r="P258" s="622">
        <f t="shared" si="63"/>
        <v>0.1692285</v>
      </c>
      <c r="Q258" s="518">
        <f t="shared" si="64"/>
        <v>288199.18161299994</v>
      </c>
      <c r="R258" s="559"/>
      <c r="S258" s="686"/>
    </row>
    <row r="259" spans="1:19" ht="42.75" hidden="1" outlineLevel="1" x14ac:dyDescent="0.15">
      <c r="A259" s="774" t="s">
        <v>330</v>
      </c>
      <c r="B259" s="523" t="s">
        <v>323</v>
      </c>
      <c r="C259" s="799"/>
      <c r="D259" s="801"/>
      <c r="E259" s="801"/>
      <c r="F259" s="801"/>
      <c r="G259" s="801"/>
      <c r="H259" s="772">
        <f t="shared" si="53"/>
        <v>0</v>
      </c>
      <c r="I259" s="658">
        <f>'燃料参数Fuel EF'!B9</f>
        <v>12.2</v>
      </c>
      <c r="J259" s="802">
        <f>'燃料参数Fuel EF'!C9</f>
        <v>99</v>
      </c>
      <c r="K259" s="802">
        <f>'燃料参数Fuel EF'!D9</f>
        <v>202218</v>
      </c>
      <c r="L259" s="648">
        <f>'燃料参数Fuel EF'!E9</f>
        <v>1E-3</v>
      </c>
      <c r="M259" s="648">
        <f>'燃料参数Fuel EF'!F9</f>
        <v>1E-4</v>
      </c>
      <c r="N259" s="622">
        <f t="shared" si="54"/>
        <v>0</v>
      </c>
      <c r="O259" s="622">
        <f t="shared" si="55"/>
        <v>0</v>
      </c>
      <c r="P259" s="622">
        <f t="shared" si="56"/>
        <v>0</v>
      </c>
      <c r="Q259" s="518">
        <f t="shared" si="52"/>
        <v>0</v>
      </c>
      <c r="R259" s="559"/>
      <c r="S259" s="686"/>
    </row>
    <row r="260" spans="1:19" ht="28.5" hidden="1" outlineLevel="1" x14ac:dyDescent="0.15">
      <c r="A260" s="774" t="s">
        <v>339</v>
      </c>
      <c r="B260" s="523" t="s">
        <v>406</v>
      </c>
      <c r="C260" s="799"/>
      <c r="D260" s="801"/>
      <c r="E260" s="801"/>
      <c r="F260" s="801"/>
      <c r="G260" s="801"/>
      <c r="H260" s="772">
        <f t="shared" si="53"/>
        <v>0</v>
      </c>
      <c r="I260" s="648">
        <f>'燃料参数Fuel EF'!B18</f>
        <v>29.42</v>
      </c>
      <c r="J260" s="648">
        <f>'燃料参数Fuel EF'!C18</f>
        <v>93</v>
      </c>
      <c r="K260" s="802">
        <f>'燃料参数Fuel EF'!D18</f>
        <v>38099</v>
      </c>
      <c r="L260" s="648">
        <f>'燃料参数Fuel EF'!E18</f>
        <v>1E-3</v>
      </c>
      <c r="M260" s="648">
        <f>'燃料参数Fuel EF'!F18</f>
        <v>1.5E-3</v>
      </c>
      <c r="N260" s="622">
        <f t="shared" ref="N260" si="65">H260*K260*I260*J260*44/12/100/100</f>
        <v>0</v>
      </c>
      <c r="O260" s="622">
        <f t="shared" ref="O260" si="66">H260*K260*L260/100</f>
        <v>0</v>
      </c>
      <c r="P260" s="622">
        <f t="shared" ref="P260" si="67">H260*K260*M260/100</f>
        <v>0</v>
      </c>
      <c r="Q260" s="518">
        <f t="shared" ref="Q260" si="68">N260+O260*25+P260*298</f>
        <v>0</v>
      </c>
      <c r="R260" s="559"/>
      <c r="S260" s="686"/>
    </row>
    <row r="261" spans="1:19" ht="28.5" hidden="1" outlineLevel="1" x14ac:dyDescent="0.15">
      <c r="A261" s="774" t="s">
        <v>331</v>
      </c>
      <c r="B261" s="523" t="s">
        <v>406</v>
      </c>
      <c r="C261" s="803"/>
      <c r="D261" s="801"/>
      <c r="E261" s="801"/>
      <c r="F261" s="801"/>
      <c r="G261" s="801"/>
      <c r="H261" s="772">
        <f t="shared" si="53"/>
        <v>0</v>
      </c>
      <c r="I261" s="648">
        <f>'燃料参数Fuel EF'!B10</f>
        <v>20.079999999999998</v>
      </c>
      <c r="J261" s="802">
        <f>'燃料参数Fuel EF'!C10</f>
        <v>98</v>
      </c>
      <c r="K261" s="802">
        <f>'燃料参数Fuel EF'!D10</f>
        <v>41816</v>
      </c>
      <c r="L261" s="648">
        <f>'燃料参数Fuel EF'!E10</f>
        <v>3.0000000000000001E-3</v>
      </c>
      <c r="M261" s="648">
        <f>'燃料参数Fuel EF'!F10</f>
        <v>5.9999999999999995E-4</v>
      </c>
      <c r="N261" s="622">
        <f t="shared" si="54"/>
        <v>0</v>
      </c>
      <c r="O261" s="622">
        <f t="shared" si="55"/>
        <v>0</v>
      </c>
      <c r="P261" s="622">
        <f t="shared" si="56"/>
        <v>0</v>
      </c>
      <c r="Q261" s="518">
        <f t="shared" si="52"/>
        <v>0</v>
      </c>
      <c r="R261" s="559"/>
      <c r="S261" s="686"/>
    </row>
    <row r="262" spans="1:19" ht="28.5" hidden="1" outlineLevel="1" x14ac:dyDescent="0.15">
      <c r="A262" s="774" t="s">
        <v>332</v>
      </c>
      <c r="B262" s="523" t="s">
        <v>406</v>
      </c>
      <c r="C262" s="799"/>
      <c r="D262" s="801"/>
      <c r="E262" s="801"/>
      <c r="F262" s="801"/>
      <c r="G262" s="801"/>
      <c r="H262" s="772">
        <f t="shared" si="53"/>
        <v>0</v>
      </c>
      <c r="I262" s="658">
        <f>'燃料参数Fuel EF'!B11</f>
        <v>18.899999999999999</v>
      </c>
      <c r="J262" s="802">
        <f>'燃料参数Fuel EF'!C11</f>
        <v>98</v>
      </c>
      <c r="K262" s="802">
        <f>'燃料参数Fuel EF'!D11</f>
        <v>43070</v>
      </c>
      <c r="L262" s="648">
        <f>'燃料参数Fuel EF'!E11</f>
        <v>3.0000000000000001E-3</v>
      </c>
      <c r="M262" s="648">
        <f>'燃料参数Fuel EF'!F11</f>
        <v>5.9999999999999995E-4</v>
      </c>
      <c r="N262" s="622">
        <f t="shared" si="54"/>
        <v>0</v>
      </c>
      <c r="O262" s="622">
        <f t="shared" si="55"/>
        <v>0</v>
      </c>
      <c r="P262" s="622">
        <f t="shared" si="56"/>
        <v>0</v>
      </c>
      <c r="Q262" s="518">
        <f t="shared" si="52"/>
        <v>0</v>
      </c>
      <c r="R262" s="559"/>
      <c r="S262" s="686"/>
    </row>
    <row r="263" spans="1:19" ht="28.5" hidden="1" outlineLevel="1" x14ac:dyDescent="0.15">
      <c r="A263" s="774" t="s">
        <v>333</v>
      </c>
      <c r="B263" s="523" t="s">
        <v>406</v>
      </c>
      <c r="C263" s="799">
        <v>0.66</v>
      </c>
      <c r="D263" s="801">
        <v>0.47</v>
      </c>
      <c r="E263" s="801">
        <v>0.47</v>
      </c>
      <c r="F263" s="801">
        <v>0.28999999999999998</v>
      </c>
      <c r="G263" s="801">
        <v>0.74</v>
      </c>
      <c r="H263" s="772">
        <f t="shared" si="53"/>
        <v>2.63</v>
      </c>
      <c r="I263" s="658">
        <f>'燃料参数Fuel EF'!B12</f>
        <v>20.2</v>
      </c>
      <c r="J263" s="802">
        <f>'燃料参数Fuel EF'!C12</f>
        <v>98</v>
      </c>
      <c r="K263" s="802">
        <f>'燃料参数Fuel EF'!D12</f>
        <v>42652</v>
      </c>
      <c r="L263" s="648">
        <f>'燃料参数Fuel EF'!E12</f>
        <v>3.0000000000000001E-3</v>
      </c>
      <c r="M263" s="648">
        <f>'燃料参数Fuel EF'!F12</f>
        <v>5.9999999999999995E-4</v>
      </c>
      <c r="N263" s="622">
        <f t="shared" si="54"/>
        <v>81422.423461866652</v>
      </c>
      <c r="O263" s="622">
        <f t="shared" si="55"/>
        <v>3.3652427999999999</v>
      </c>
      <c r="P263" s="622">
        <f t="shared" si="56"/>
        <v>0.67304855999999991</v>
      </c>
      <c r="Q263" s="518">
        <f t="shared" si="52"/>
        <v>81707.123002746652</v>
      </c>
      <c r="R263" s="559"/>
      <c r="S263" s="686"/>
    </row>
    <row r="264" spans="1:19" ht="28.5" hidden="1" outlineLevel="1" x14ac:dyDescent="0.15">
      <c r="A264" s="774" t="s">
        <v>334</v>
      </c>
      <c r="B264" s="523" t="s">
        <v>406</v>
      </c>
      <c r="C264" s="799"/>
      <c r="D264" s="801">
        <v>0.15</v>
      </c>
      <c r="E264" s="801">
        <v>0.08</v>
      </c>
      <c r="F264" s="801">
        <v>0.47</v>
      </c>
      <c r="G264" s="801">
        <v>0.06</v>
      </c>
      <c r="H264" s="772">
        <f t="shared" si="53"/>
        <v>0.76</v>
      </c>
      <c r="I264" s="658">
        <f>'燃料参数Fuel EF'!B13</f>
        <v>21.1</v>
      </c>
      <c r="J264" s="802">
        <f>'燃料参数Fuel EF'!C13</f>
        <v>98</v>
      </c>
      <c r="K264" s="802">
        <f>'燃料参数Fuel EF'!D13</f>
        <v>41816</v>
      </c>
      <c r="L264" s="648">
        <f>'燃料参数Fuel EF'!E13</f>
        <v>3.0000000000000001E-3</v>
      </c>
      <c r="M264" s="648">
        <f>'燃料参数Fuel EF'!F13</f>
        <v>5.9999999999999995E-4</v>
      </c>
      <c r="N264" s="622">
        <f t="shared" si="54"/>
        <v>24095.505444266666</v>
      </c>
      <c r="O264" s="622">
        <f t="shared" si="55"/>
        <v>0.95340479999999994</v>
      </c>
      <c r="P264" s="622">
        <f t="shared" si="56"/>
        <v>0.19068095999999998</v>
      </c>
      <c r="Q264" s="518">
        <f t="shared" si="52"/>
        <v>24176.163490346666</v>
      </c>
      <c r="R264" s="559"/>
      <c r="S264" s="686"/>
    </row>
    <row r="265" spans="1:19" ht="28.5" hidden="1" outlineLevel="1" x14ac:dyDescent="0.15">
      <c r="A265" s="774" t="s">
        <v>335</v>
      </c>
      <c r="B265" s="523" t="s">
        <v>406</v>
      </c>
      <c r="C265" s="799"/>
      <c r="D265" s="801"/>
      <c r="E265" s="801"/>
      <c r="F265" s="801"/>
      <c r="G265" s="801"/>
      <c r="H265" s="772">
        <f t="shared" si="53"/>
        <v>0</v>
      </c>
      <c r="I265" s="658">
        <f>'燃料参数Fuel EF'!B14</f>
        <v>17.2</v>
      </c>
      <c r="J265" s="802">
        <f>'燃料参数Fuel EF'!C14</f>
        <v>99</v>
      </c>
      <c r="K265" s="802">
        <f>'燃料参数Fuel EF'!D14</f>
        <v>50179</v>
      </c>
      <c r="L265" s="648">
        <f>'燃料参数Fuel EF'!E14</f>
        <v>1E-3</v>
      </c>
      <c r="M265" s="648">
        <f>'燃料参数Fuel EF'!F14</f>
        <v>1E-4</v>
      </c>
      <c r="N265" s="622">
        <f t="shared" si="54"/>
        <v>0</v>
      </c>
      <c r="O265" s="622">
        <f t="shared" si="55"/>
        <v>0</v>
      </c>
      <c r="P265" s="622">
        <f t="shared" si="56"/>
        <v>0</v>
      </c>
      <c r="Q265" s="518">
        <f t="shared" si="52"/>
        <v>0</v>
      </c>
      <c r="R265" s="559"/>
      <c r="S265" s="686"/>
    </row>
    <row r="266" spans="1:19" ht="28.5" hidden="1" outlineLevel="1" x14ac:dyDescent="0.15">
      <c r="A266" s="774" t="s">
        <v>336</v>
      </c>
      <c r="B266" s="523" t="s">
        <v>406</v>
      </c>
      <c r="C266" s="799"/>
      <c r="D266" s="801"/>
      <c r="E266" s="801"/>
      <c r="F266" s="801"/>
      <c r="G266" s="801">
        <v>7.99</v>
      </c>
      <c r="H266" s="772">
        <f t="shared" si="53"/>
        <v>7.99</v>
      </c>
      <c r="I266" s="658">
        <f>'燃料参数Fuel EF'!B15</f>
        <v>18.2</v>
      </c>
      <c r="J266" s="802">
        <f>'燃料参数Fuel EF'!C15</f>
        <v>99</v>
      </c>
      <c r="K266" s="802">
        <f>'燃料参数Fuel EF'!D15</f>
        <v>45998</v>
      </c>
      <c r="L266" s="648">
        <f>'燃料参数Fuel EF'!E15</f>
        <v>1E-3</v>
      </c>
      <c r="M266" s="648">
        <f>'燃料参数Fuel EF'!F15</f>
        <v>1E-4</v>
      </c>
      <c r="N266" s="622">
        <f t="shared" si="54"/>
        <v>242808.41905319999</v>
      </c>
      <c r="O266" s="622">
        <f t="shared" si="55"/>
        <v>3.6752402000000002</v>
      </c>
      <c r="P266" s="622">
        <f t="shared" si="56"/>
        <v>0.36752402000000006</v>
      </c>
      <c r="Q266" s="518">
        <f t="shared" si="52"/>
        <v>243009.82221615998</v>
      </c>
      <c r="R266" s="559"/>
      <c r="S266" s="686"/>
    </row>
    <row r="267" spans="1:19" ht="42.75" hidden="1" outlineLevel="1" x14ac:dyDescent="0.15">
      <c r="A267" s="774" t="s">
        <v>338</v>
      </c>
      <c r="B267" s="523" t="s">
        <v>406</v>
      </c>
      <c r="C267" s="799"/>
      <c r="D267" s="801"/>
      <c r="E267" s="801"/>
      <c r="F267" s="801"/>
      <c r="G267" s="801"/>
      <c r="H267" s="772">
        <f>SUM(C267:G267)</f>
        <v>0</v>
      </c>
      <c r="I267" s="659">
        <f>'燃料参数Fuel EF'!B17</f>
        <v>20</v>
      </c>
      <c r="J267" s="802">
        <f>'燃料参数Fuel EF'!C17</f>
        <v>98</v>
      </c>
      <c r="K267" s="802">
        <f>'燃料参数Fuel EF'!D17</f>
        <v>35168</v>
      </c>
      <c r="L267" s="648">
        <f>'燃料参数Fuel EF'!E17</f>
        <v>3.0000000000000001E-3</v>
      </c>
      <c r="M267" s="648">
        <f>'燃料参数Fuel EF'!F17</f>
        <v>5.9999999999999995E-4</v>
      </c>
      <c r="N267" s="622">
        <f>H267*K267*I267*J267*44/12/100/100</f>
        <v>0</v>
      </c>
      <c r="O267" s="622">
        <f>H267*K267*L267/100</f>
        <v>0</v>
      </c>
      <c r="P267" s="622">
        <f>H267*K267*M267/100</f>
        <v>0</v>
      </c>
      <c r="Q267" s="518">
        <f>N267+O267*25+P267*298</f>
        <v>0</v>
      </c>
      <c r="R267" s="559"/>
      <c r="S267" s="686"/>
    </row>
    <row r="268" spans="1:19" ht="42.75" hidden="1" outlineLevel="1" x14ac:dyDescent="0.15">
      <c r="A268" s="774" t="s">
        <v>337</v>
      </c>
      <c r="B268" s="523" t="s">
        <v>323</v>
      </c>
      <c r="C268" s="799">
        <v>0.83</v>
      </c>
      <c r="D268" s="801"/>
      <c r="E268" s="801">
        <v>4.62</v>
      </c>
      <c r="F268" s="801">
        <v>0.77</v>
      </c>
      <c r="G268" s="801">
        <v>9.26</v>
      </c>
      <c r="H268" s="772">
        <f t="shared" si="53"/>
        <v>15.48</v>
      </c>
      <c r="I268" s="648">
        <f>'燃料参数Fuel EF'!B16</f>
        <v>15.32</v>
      </c>
      <c r="J268" s="802">
        <f>'燃料参数Fuel EF'!C16</f>
        <v>99</v>
      </c>
      <c r="K268" s="802">
        <f>'燃料参数Fuel EF'!D16</f>
        <v>389310</v>
      </c>
      <c r="L268" s="648">
        <f>'燃料参数Fuel EF'!E16</f>
        <v>1E-3</v>
      </c>
      <c r="M268" s="648">
        <f>'燃料参数Fuel EF'!F16</f>
        <v>1E-4</v>
      </c>
      <c r="N268" s="622">
        <f t="shared" si="54"/>
        <v>3351443.5289808</v>
      </c>
      <c r="O268" s="622">
        <f t="shared" si="55"/>
        <v>60.265187999999995</v>
      </c>
      <c r="P268" s="622">
        <f t="shared" si="56"/>
        <v>6.0265187999999998</v>
      </c>
      <c r="Q268" s="518">
        <f t="shared" si="52"/>
        <v>3354746.0612832</v>
      </c>
      <c r="R268" s="559"/>
      <c r="S268" s="686"/>
    </row>
    <row r="269" spans="1:19" ht="28.5" hidden="1" outlineLevel="1" x14ac:dyDescent="0.15">
      <c r="A269" s="774" t="s">
        <v>247</v>
      </c>
      <c r="B269" s="523" t="s">
        <v>407</v>
      </c>
      <c r="C269" s="799">
        <v>0.56000000000000005</v>
      </c>
      <c r="D269" s="801">
        <v>2.78</v>
      </c>
      <c r="E269" s="801"/>
      <c r="F269" s="801"/>
      <c r="G269" s="800">
        <v>6.8</v>
      </c>
      <c r="H269" s="772">
        <f t="shared" si="53"/>
        <v>10.14</v>
      </c>
      <c r="I269" s="648">
        <f>'燃料参数Fuel EF'!B19</f>
        <v>0</v>
      </c>
      <c r="J269" s="648">
        <f>'燃料参数Fuel EF'!C19</f>
        <v>0</v>
      </c>
      <c r="K269" s="802">
        <f>'燃料参数Fuel EF'!D19</f>
        <v>0</v>
      </c>
      <c r="L269" s="550"/>
      <c r="M269" s="550"/>
      <c r="N269" s="622"/>
      <c r="O269" s="622"/>
      <c r="P269" s="622"/>
      <c r="Q269" s="518"/>
      <c r="R269" s="559"/>
      <c r="S269" s="686"/>
    </row>
    <row r="270" spans="1:19" hidden="1" outlineLevel="1" x14ac:dyDescent="0.15">
      <c r="A270" s="766"/>
      <c r="B270" s="745"/>
      <c r="C270" s="745"/>
      <c r="D270" s="745"/>
      <c r="E270" s="745"/>
      <c r="F270" s="745"/>
      <c r="G270" s="745"/>
      <c r="H270" s="746"/>
      <c r="I270" s="745"/>
      <c r="J270" s="745"/>
      <c r="K270" s="767"/>
      <c r="L270" s="563"/>
      <c r="M270" s="632" t="s">
        <v>343</v>
      </c>
      <c r="N270" s="670">
        <f>SUM(N250:N268)</f>
        <v>351241697.03540361</v>
      </c>
      <c r="O270" s="527">
        <f>SUM(O250:O268)</f>
        <v>3742.4700745000005</v>
      </c>
      <c r="P270" s="527">
        <f>SUM(P250:P268)</f>
        <v>5490.8060179899994</v>
      </c>
      <c r="Q270" s="605">
        <f>N270+O270*25+P270*298</f>
        <v>352971518.98062718</v>
      </c>
      <c r="R270" s="559"/>
      <c r="S270" s="686"/>
    </row>
    <row r="271" spans="1:19" ht="21" hidden="1" customHeight="1" outlineLevel="1" x14ac:dyDescent="0.15">
      <c r="A271" s="976" t="s">
        <v>104</v>
      </c>
      <c r="B271" s="977"/>
      <c r="C271" s="977"/>
      <c r="D271" s="977"/>
      <c r="E271" s="977"/>
      <c r="F271" s="977"/>
      <c r="G271" s="552"/>
      <c r="H271" s="751"/>
      <c r="I271" s="750"/>
      <c r="J271" s="750"/>
      <c r="K271" s="752"/>
      <c r="L271" s="753"/>
      <c r="M271" s="750"/>
      <c r="N271" s="552"/>
      <c r="O271" s="559"/>
      <c r="P271" s="559"/>
      <c r="Q271" s="559"/>
      <c r="R271" s="559"/>
      <c r="S271" s="686"/>
    </row>
    <row r="272" spans="1:19" ht="21" hidden="1" customHeight="1" outlineLevel="1" x14ac:dyDescent="0.15">
      <c r="A272" s="978" t="s">
        <v>202</v>
      </c>
      <c r="B272" s="979"/>
      <c r="C272" s="979"/>
      <c r="D272" s="979"/>
      <c r="E272" s="979"/>
      <c r="F272" s="979"/>
      <c r="G272" s="979"/>
      <c r="H272" s="751"/>
      <c r="I272" s="750"/>
      <c r="J272" s="750"/>
      <c r="K272" s="752"/>
      <c r="L272" s="753"/>
      <c r="M272" s="750"/>
      <c r="N272" s="552"/>
      <c r="O272" s="559"/>
      <c r="P272" s="559"/>
      <c r="Q272" s="559"/>
      <c r="R272" s="559"/>
      <c r="S272" s="686"/>
    </row>
    <row r="273" spans="1:19" ht="21" hidden="1" customHeight="1" outlineLevel="1" x14ac:dyDescent="0.15">
      <c r="A273" s="976" t="s">
        <v>341</v>
      </c>
      <c r="B273" s="977"/>
      <c r="C273" s="977"/>
      <c r="D273" s="552"/>
      <c r="E273" s="552"/>
      <c r="F273" s="552"/>
      <c r="G273" s="552"/>
      <c r="H273" s="751"/>
      <c r="I273" s="750"/>
      <c r="J273" s="750"/>
      <c r="K273" s="752"/>
      <c r="L273" s="753"/>
      <c r="M273" s="750"/>
      <c r="N273" s="552"/>
      <c r="O273" s="559"/>
      <c r="P273" s="559"/>
      <c r="Q273" s="559"/>
      <c r="R273" s="559"/>
      <c r="S273" s="686"/>
    </row>
    <row r="274" spans="1:19" ht="21" hidden="1" customHeight="1" outlineLevel="1" x14ac:dyDescent="0.15">
      <c r="A274" s="978" t="s">
        <v>245</v>
      </c>
      <c r="B274" s="977"/>
      <c r="C274" s="977"/>
      <c r="D274" s="977"/>
      <c r="E274" s="977"/>
      <c r="F274" s="552"/>
      <c r="G274" s="552"/>
      <c r="H274" s="552"/>
      <c r="I274" s="552"/>
      <c r="J274" s="552"/>
      <c r="K274" s="552"/>
      <c r="L274" s="552"/>
      <c r="M274" s="552"/>
      <c r="N274" s="552"/>
      <c r="O274" s="559"/>
      <c r="P274" s="559"/>
      <c r="Q274" s="559"/>
      <c r="R274" s="559"/>
      <c r="S274" s="686"/>
    </row>
    <row r="275" spans="1:19" ht="19.5" hidden="1" customHeight="1" outlineLevel="1" x14ac:dyDescent="0.15">
      <c r="A275" s="688"/>
      <c r="B275" s="804"/>
      <c r="C275" s="804"/>
      <c r="D275" s="804"/>
      <c r="E275" s="804"/>
      <c r="F275" s="552"/>
      <c r="G275" s="552"/>
      <c r="H275" s="552"/>
      <c r="I275" s="552"/>
      <c r="J275" s="552"/>
      <c r="K275" s="552"/>
      <c r="L275" s="552"/>
      <c r="M275" s="552"/>
      <c r="N275" s="552"/>
      <c r="O275" s="559"/>
      <c r="P275" s="559"/>
      <c r="Q275" s="559"/>
      <c r="R275" s="559"/>
      <c r="S275" s="686"/>
    </row>
    <row r="276" spans="1:19" ht="37.5" hidden="1" customHeight="1" outlineLevel="1" x14ac:dyDescent="0.15">
      <c r="A276" s="980" t="s">
        <v>105</v>
      </c>
      <c r="B276" s="971"/>
      <c r="C276" s="971"/>
      <c r="D276" s="971"/>
      <c r="E276" s="971"/>
      <c r="F276" s="969"/>
      <c r="G276" s="969"/>
      <c r="H276" s="969"/>
      <c r="I276" s="969"/>
      <c r="J276" s="969"/>
      <c r="K276" s="969"/>
      <c r="L276" s="969"/>
      <c r="M276" s="969"/>
      <c r="N276" s="969"/>
      <c r="O276" s="552"/>
      <c r="P276" s="552"/>
      <c r="Q276" s="552"/>
      <c r="R276" s="559"/>
      <c r="S276" s="686"/>
    </row>
    <row r="277" spans="1:19" ht="71.25" hidden="1" outlineLevel="1" x14ac:dyDescent="0.15">
      <c r="A277" s="966" t="s">
        <v>345</v>
      </c>
      <c r="B277" s="534" t="s">
        <v>356</v>
      </c>
      <c r="C277" s="535" t="s">
        <v>356</v>
      </c>
      <c r="D277" s="535" t="s">
        <v>360</v>
      </c>
      <c r="E277" s="537" t="s">
        <v>351</v>
      </c>
      <c r="F277" s="535" t="s">
        <v>353</v>
      </c>
      <c r="G277" s="535" t="s">
        <v>353</v>
      </c>
      <c r="H277" s="535" t="s">
        <v>350</v>
      </c>
      <c r="I277" s="537" t="s">
        <v>352</v>
      </c>
      <c r="J277" s="535" t="s">
        <v>354</v>
      </c>
      <c r="K277" s="535" t="s">
        <v>355</v>
      </c>
      <c r="L277" s="535" t="s">
        <v>363</v>
      </c>
      <c r="M277" s="537" t="s">
        <v>362</v>
      </c>
      <c r="N277" s="537" t="s">
        <v>357</v>
      </c>
      <c r="O277" s="552"/>
      <c r="P277" s="552"/>
      <c r="Q277" s="552"/>
      <c r="R277" s="559"/>
      <c r="S277" s="695"/>
    </row>
    <row r="278" spans="1:19" ht="28.5" hidden="1" outlineLevel="1" x14ac:dyDescent="0.15">
      <c r="A278" s="967"/>
      <c r="B278" s="539" t="s">
        <v>144</v>
      </c>
      <c r="C278" s="540" t="s">
        <v>349</v>
      </c>
      <c r="D278" s="541" t="s">
        <v>145</v>
      </c>
      <c r="E278" s="542" t="s">
        <v>349</v>
      </c>
      <c r="F278" s="541" t="s">
        <v>146</v>
      </c>
      <c r="G278" s="540" t="s">
        <v>349</v>
      </c>
      <c r="H278" s="541" t="s">
        <v>145</v>
      </c>
      <c r="I278" s="542" t="s">
        <v>349</v>
      </c>
      <c r="J278" s="541" t="s">
        <v>146</v>
      </c>
      <c r="K278" s="541" t="s">
        <v>145</v>
      </c>
      <c r="L278" s="541" t="s">
        <v>146</v>
      </c>
      <c r="M278" s="542" t="s">
        <v>349</v>
      </c>
      <c r="N278" s="542" t="s">
        <v>349</v>
      </c>
      <c r="O278" s="552"/>
      <c r="P278" s="552"/>
      <c r="Q278" s="552"/>
      <c r="R278" s="559"/>
      <c r="S278" s="695"/>
    </row>
    <row r="279" spans="1:19" hidden="1" outlineLevel="1" x14ac:dyDescent="0.15">
      <c r="A279" s="754" t="s">
        <v>367</v>
      </c>
      <c r="B279" s="805">
        <v>1084</v>
      </c>
      <c r="C279" s="806">
        <f>B279*10000</f>
        <v>10840000</v>
      </c>
      <c r="D279" s="805">
        <v>7.21</v>
      </c>
      <c r="E279" s="807">
        <f>(1-D279/100)*C279</f>
        <v>10058436</v>
      </c>
      <c r="F279" s="805">
        <v>94</v>
      </c>
      <c r="G279" s="808">
        <f t="shared" ref="G279:G283" si="69">F279*10000</f>
        <v>940000</v>
      </c>
      <c r="H279" s="705">
        <v>0.48</v>
      </c>
      <c r="I279" s="809">
        <f t="shared" ref="I279:I283" si="70">(1-H279/100)*G279</f>
        <v>935488</v>
      </c>
      <c r="J279" s="705">
        <v>1</v>
      </c>
      <c r="K279" s="705">
        <v>4.22</v>
      </c>
      <c r="L279" s="810">
        <v>0</v>
      </c>
      <c r="M279" s="811">
        <f t="shared" ref="M279:M282" si="71">J279*(1-K279/100)*10000+L279*10000</f>
        <v>9578</v>
      </c>
      <c r="N279" s="557">
        <f>M279+I279+E279</f>
        <v>11003502</v>
      </c>
      <c r="O279" s="552"/>
      <c r="P279" s="552"/>
      <c r="Q279" s="552"/>
      <c r="R279" s="559"/>
      <c r="S279" s="695"/>
    </row>
    <row r="280" spans="1:19" hidden="1" outlineLevel="1" x14ac:dyDescent="0.15">
      <c r="A280" s="756" t="s">
        <v>368</v>
      </c>
      <c r="B280" s="805">
        <v>714</v>
      </c>
      <c r="C280" s="806">
        <f t="shared" ref="C280:C283" si="72">B280*10000</f>
        <v>7140000</v>
      </c>
      <c r="D280" s="812">
        <v>6.8</v>
      </c>
      <c r="E280" s="807">
        <f t="shared" ref="E280:E283" si="73">(1-D280/100)*C280</f>
        <v>6654480</v>
      </c>
      <c r="F280" s="705">
        <v>282</v>
      </c>
      <c r="G280" s="808">
        <f t="shared" si="69"/>
        <v>2820000</v>
      </c>
      <c r="H280" s="705">
        <v>0.91</v>
      </c>
      <c r="I280" s="809">
        <f t="shared" si="70"/>
        <v>2794338</v>
      </c>
      <c r="J280" s="705">
        <v>71</v>
      </c>
      <c r="K280" s="705">
        <v>4.22</v>
      </c>
      <c r="L280" s="810">
        <v>0</v>
      </c>
      <c r="M280" s="811">
        <f t="shared" si="71"/>
        <v>680038</v>
      </c>
      <c r="N280" s="557">
        <f t="shared" ref="N280:N283" si="74">M280+I280+E280</f>
        <v>10128856</v>
      </c>
      <c r="O280" s="552"/>
      <c r="P280" s="552"/>
      <c r="Q280" s="552"/>
      <c r="R280" s="559"/>
      <c r="S280" s="695"/>
    </row>
    <row r="281" spans="1:19" hidden="1" outlineLevel="1" x14ac:dyDescent="0.15">
      <c r="A281" s="756" t="s">
        <v>369</v>
      </c>
      <c r="B281" s="805">
        <v>122</v>
      </c>
      <c r="C281" s="806">
        <f t="shared" si="72"/>
        <v>1220000</v>
      </c>
      <c r="D281" s="812">
        <v>7.2</v>
      </c>
      <c r="E281" s="807">
        <f t="shared" si="73"/>
        <v>1132160</v>
      </c>
      <c r="F281" s="705">
        <v>367</v>
      </c>
      <c r="G281" s="808">
        <f t="shared" si="69"/>
        <v>3670000</v>
      </c>
      <c r="H281" s="705">
        <v>0.68</v>
      </c>
      <c r="I281" s="809">
        <f t="shared" si="70"/>
        <v>3645044</v>
      </c>
      <c r="J281" s="705">
        <v>0.03</v>
      </c>
      <c r="K281" s="705">
        <v>4.22</v>
      </c>
      <c r="L281" s="810">
        <v>0</v>
      </c>
      <c r="M281" s="811">
        <f t="shared" si="71"/>
        <v>287.33999999999997</v>
      </c>
      <c r="N281" s="557">
        <f t="shared" si="74"/>
        <v>4777491.34</v>
      </c>
      <c r="O281" s="552"/>
      <c r="P281" s="552"/>
      <c r="Q281" s="552"/>
      <c r="R281" s="559"/>
      <c r="S281" s="695"/>
    </row>
    <row r="282" spans="1:19" hidden="1" outlineLevel="1" x14ac:dyDescent="0.15">
      <c r="A282" s="756" t="s">
        <v>507</v>
      </c>
      <c r="B282" s="805">
        <v>967</v>
      </c>
      <c r="C282" s="806">
        <f t="shared" si="72"/>
        <v>9670000</v>
      </c>
      <c r="D282" s="812">
        <v>7.76</v>
      </c>
      <c r="E282" s="807">
        <f t="shared" si="73"/>
        <v>8919608</v>
      </c>
      <c r="F282" s="705">
        <v>17</v>
      </c>
      <c r="G282" s="808">
        <f t="shared" si="69"/>
        <v>170000</v>
      </c>
      <c r="H282" s="705">
        <v>0.25</v>
      </c>
      <c r="I282" s="809">
        <f t="shared" si="70"/>
        <v>169575</v>
      </c>
      <c r="J282" s="705">
        <v>13</v>
      </c>
      <c r="K282" s="705">
        <v>4.22</v>
      </c>
      <c r="L282" s="810">
        <v>0</v>
      </c>
      <c r="M282" s="811">
        <f t="shared" si="71"/>
        <v>124514</v>
      </c>
      <c r="N282" s="557">
        <f t="shared" si="74"/>
        <v>9213697</v>
      </c>
      <c r="O282" s="552"/>
      <c r="P282" s="552"/>
      <c r="Q282" s="552"/>
      <c r="R282" s="559"/>
      <c r="S282" s="695"/>
    </row>
    <row r="283" spans="1:19" hidden="1" outlineLevel="1" x14ac:dyDescent="0.15">
      <c r="A283" s="756" t="s">
        <v>508</v>
      </c>
      <c r="B283" s="805">
        <v>725</v>
      </c>
      <c r="C283" s="806">
        <f t="shared" si="72"/>
        <v>7250000</v>
      </c>
      <c r="D283" s="812">
        <v>8.1999999999999993</v>
      </c>
      <c r="E283" s="807">
        <f t="shared" si="73"/>
        <v>6655500</v>
      </c>
      <c r="F283" s="705">
        <v>122</v>
      </c>
      <c r="G283" s="808">
        <f t="shared" si="69"/>
        <v>1220000</v>
      </c>
      <c r="H283" s="813">
        <v>0.4</v>
      </c>
      <c r="I283" s="809">
        <f t="shared" si="70"/>
        <v>1215120</v>
      </c>
      <c r="J283" s="705">
        <v>28</v>
      </c>
      <c r="K283" s="705">
        <v>4.22</v>
      </c>
      <c r="L283" s="810">
        <v>0</v>
      </c>
      <c r="M283" s="811">
        <f>J283*(1-K283/100)*10000+L283*10000</f>
        <v>268184</v>
      </c>
      <c r="N283" s="557">
        <f t="shared" si="74"/>
        <v>8138804</v>
      </c>
      <c r="O283" s="552"/>
      <c r="P283" s="552"/>
      <c r="Q283" s="552"/>
      <c r="R283" s="559"/>
      <c r="S283" s="695"/>
    </row>
    <row r="284" spans="1:19" hidden="1" outlineLevel="1" x14ac:dyDescent="0.15">
      <c r="A284" s="795" t="s">
        <v>343</v>
      </c>
      <c r="B284" s="564"/>
      <c r="C284" s="564"/>
      <c r="D284" s="564"/>
      <c r="E284" s="631">
        <f>SUM(E279:E283)</f>
        <v>33420184</v>
      </c>
      <c r="F284" s="563"/>
      <c r="G284" s="563"/>
      <c r="H284" s="563"/>
      <c r="I284" s="788">
        <f>SUM(I279:I283)</f>
        <v>8759565</v>
      </c>
      <c r="J284" s="563"/>
      <c r="K284" s="563"/>
      <c r="L284" s="567"/>
      <c r="M284" s="569">
        <f>SUM(M279:M283)</f>
        <v>1082601.3399999999</v>
      </c>
      <c r="N284" s="758">
        <f>SUM(N279:N283)</f>
        <v>43262350.340000004</v>
      </c>
      <c r="O284" s="552"/>
      <c r="P284" s="552"/>
      <c r="Q284" s="552"/>
      <c r="R284" s="559"/>
      <c r="S284" s="695"/>
    </row>
    <row r="285" spans="1:19" hidden="1" outlineLevel="1" x14ac:dyDescent="0.15">
      <c r="A285" s="633" t="s">
        <v>436</v>
      </c>
      <c r="B285" s="550"/>
      <c r="C285" s="550"/>
      <c r="D285" s="550"/>
      <c r="E285" s="550"/>
      <c r="F285" s="552"/>
      <c r="G285" s="552"/>
      <c r="H285" s="552"/>
      <c r="I285" s="552"/>
      <c r="J285" s="552"/>
      <c r="K285" s="552"/>
      <c r="L285" s="577"/>
      <c r="M285" s="577"/>
      <c r="N285" s="577"/>
      <c r="O285" s="552"/>
      <c r="P285" s="552"/>
      <c r="Q285" s="552"/>
      <c r="R285" s="559"/>
      <c r="S285" s="686"/>
    </row>
    <row r="286" spans="1:19" hidden="1" outlineLevel="1" x14ac:dyDescent="0.15">
      <c r="A286" s="694" t="s">
        <v>437</v>
      </c>
      <c r="B286" s="550"/>
      <c r="C286" s="550"/>
      <c r="D286" s="550"/>
      <c r="E286" s="550"/>
      <c r="F286" s="552"/>
      <c r="G286" s="552"/>
      <c r="H286" s="552"/>
      <c r="I286" s="552"/>
      <c r="J286" s="552"/>
      <c r="K286" s="552"/>
      <c r="L286" s="577"/>
      <c r="M286" s="577"/>
      <c r="N286" s="679"/>
      <c r="O286" s="552"/>
      <c r="P286" s="552"/>
      <c r="Q286" s="552"/>
      <c r="R286" s="559"/>
      <c r="S286" s="686"/>
    </row>
    <row r="287" spans="1:19" hidden="1" outlineLevel="1" x14ac:dyDescent="0.15">
      <c r="A287" s="814"/>
      <c r="B287" s="550"/>
      <c r="C287" s="550"/>
      <c r="D287" s="550"/>
      <c r="E287" s="550"/>
      <c r="F287" s="552"/>
      <c r="G287" s="552"/>
      <c r="H287" s="552"/>
      <c r="I287" s="552"/>
      <c r="J287" s="552"/>
      <c r="K287" s="552"/>
      <c r="L287" s="815"/>
      <c r="M287" s="577"/>
      <c r="N287" s="577"/>
      <c r="O287" s="552"/>
      <c r="P287" s="552"/>
      <c r="Q287" s="552"/>
      <c r="R287" s="559"/>
      <c r="S287" s="686"/>
    </row>
    <row r="288" spans="1:19" hidden="1" outlineLevel="1" x14ac:dyDescent="0.15">
      <c r="A288" s="816"/>
      <c r="B288" s="559"/>
      <c r="C288" s="559"/>
      <c r="D288" s="559"/>
      <c r="E288" s="559"/>
      <c r="F288" s="559"/>
      <c r="G288" s="559"/>
      <c r="H288" s="559"/>
      <c r="I288" s="559"/>
      <c r="J288" s="559"/>
      <c r="K288" s="559"/>
      <c r="L288" s="559"/>
      <c r="M288" s="559"/>
      <c r="N288" s="559"/>
      <c r="O288" s="559"/>
      <c r="P288" s="559"/>
      <c r="Q288" s="559"/>
      <c r="R288" s="559"/>
      <c r="S288" s="686"/>
    </row>
    <row r="289" spans="1:19" ht="38.25" hidden="1" customHeight="1" outlineLevel="1" x14ac:dyDescent="0.15">
      <c r="A289" s="980" t="s">
        <v>155</v>
      </c>
      <c r="B289" s="1005"/>
      <c r="C289" s="1005"/>
      <c r="D289" s="1005"/>
      <c r="E289" s="1005"/>
      <c r="F289" s="1005"/>
      <c r="G289" s="1005"/>
      <c r="H289" s="1005"/>
      <c r="I289" s="1005"/>
      <c r="J289" s="1005"/>
      <c r="K289" s="1005"/>
      <c r="L289" s="1005"/>
      <c r="M289" s="550"/>
      <c r="N289" s="550"/>
      <c r="O289" s="559"/>
      <c r="P289" s="559"/>
      <c r="Q289" s="559"/>
      <c r="R289" s="559"/>
      <c r="S289" s="686"/>
    </row>
    <row r="290" spans="1:19" ht="37.5" hidden="1" outlineLevel="1" x14ac:dyDescent="0.15">
      <c r="A290" s="553"/>
      <c r="B290" s="575" t="s">
        <v>349</v>
      </c>
      <c r="C290" s="554"/>
      <c r="D290" s="498" t="s">
        <v>491</v>
      </c>
      <c r="E290" s="498" t="s">
        <v>492</v>
      </c>
      <c r="F290" s="498" t="s">
        <v>493</v>
      </c>
      <c r="G290" s="498" t="s">
        <v>494</v>
      </c>
      <c r="H290" s="555"/>
      <c r="I290" s="498" t="s">
        <v>495</v>
      </c>
      <c r="J290" s="498" t="s">
        <v>496</v>
      </c>
      <c r="K290" s="498" t="s">
        <v>497</v>
      </c>
      <c r="L290" s="500" t="s">
        <v>498</v>
      </c>
      <c r="M290" s="550"/>
      <c r="N290" s="550"/>
      <c r="O290" s="559"/>
      <c r="P290" s="559"/>
      <c r="Q290" s="559"/>
      <c r="R290" s="559"/>
      <c r="S290" s="686"/>
    </row>
    <row r="291" spans="1:19" ht="98.25" hidden="1" customHeight="1" outlineLevel="1" x14ac:dyDescent="0.15">
      <c r="A291" s="576" t="s">
        <v>364</v>
      </c>
      <c r="B291" s="577">
        <f>N284</f>
        <v>43262350.340000004</v>
      </c>
      <c r="C291" s="578" t="s">
        <v>365</v>
      </c>
      <c r="D291" s="579">
        <f>N270</f>
        <v>351241697.03540361</v>
      </c>
      <c r="E291" s="579">
        <f>O270</f>
        <v>3742.4700745000005</v>
      </c>
      <c r="F291" s="579">
        <f>P270</f>
        <v>5490.8060179899994</v>
      </c>
      <c r="G291" s="579">
        <f>Q270</f>
        <v>352971518.98062718</v>
      </c>
      <c r="H291" s="578" t="s">
        <v>471</v>
      </c>
      <c r="I291" s="580">
        <f>D291/B291</f>
        <v>8.1188769050915042</v>
      </c>
      <c r="J291" s="580">
        <f>E291/B291</f>
        <v>8.6506397481593702E-5</v>
      </c>
      <c r="K291" s="580">
        <f>F291/B291</f>
        <v>1.2691880988521437E-4</v>
      </c>
      <c r="L291" s="581">
        <f>G291/B291</f>
        <v>8.1588613703743391</v>
      </c>
      <c r="M291" s="550"/>
      <c r="N291" s="550"/>
      <c r="O291" s="559"/>
      <c r="P291" s="559"/>
      <c r="Q291" s="559"/>
      <c r="R291" s="559"/>
      <c r="S291" s="686"/>
    </row>
    <row r="292" spans="1:19" ht="153.75" hidden="1" customHeight="1" outlineLevel="1" x14ac:dyDescent="0.15">
      <c r="A292" s="576" t="s">
        <v>453</v>
      </c>
      <c r="B292" s="552">
        <v>0</v>
      </c>
      <c r="C292" s="552"/>
      <c r="D292" s="552"/>
      <c r="E292" s="552"/>
      <c r="F292" s="582"/>
      <c r="G292" s="583"/>
      <c r="H292" s="578" t="s">
        <v>455</v>
      </c>
      <c r="I292" s="580">
        <f>I291</f>
        <v>8.1188769050915042</v>
      </c>
      <c r="J292" s="580">
        <f>J291</f>
        <v>8.6506397481593702E-5</v>
      </c>
      <c r="K292" s="580">
        <f>K291</f>
        <v>1.2691880988521437E-4</v>
      </c>
      <c r="L292" s="581">
        <f>L291</f>
        <v>8.1588613703743391</v>
      </c>
      <c r="M292" s="550"/>
      <c r="N292" s="550"/>
      <c r="O292" s="559"/>
      <c r="P292" s="559"/>
      <c r="Q292" s="559"/>
      <c r="R292" s="559"/>
      <c r="S292" s="686"/>
    </row>
    <row r="293" spans="1:19" hidden="1" outlineLevel="1" x14ac:dyDescent="0.15">
      <c r="A293" s="616"/>
      <c r="B293" s="584"/>
      <c r="C293" s="585"/>
      <c r="D293" s="586"/>
      <c r="E293" s="587"/>
      <c r="F293" s="588"/>
      <c r="G293" s="589"/>
      <c r="H293" s="972"/>
      <c r="I293" s="991"/>
      <c r="J293" s="991"/>
      <c r="K293" s="991"/>
      <c r="L293" s="779"/>
      <c r="M293" s="550"/>
      <c r="N293" s="550"/>
      <c r="O293" s="559"/>
      <c r="P293" s="559"/>
      <c r="Q293" s="559"/>
      <c r="R293" s="559"/>
      <c r="S293" s="686"/>
    </row>
    <row r="294" spans="1:19" hidden="1" outlineLevel="1" x14ac:dyDescent="0.15">
      <c r="A294" s="816"/>
      <c r="B294" s="559"/>
      <c r="C294" s="559"/>
      <c r="D294" s="559"/>
      <c r="E294" s="559"/>
      <c r="F294" s="559"/>
      <c r="G294" s="559"/>
      <c r="H294" s="559"/>
      <c r="I294" s="559"/>
      <c r="J294" s="559"/>
      <c r="K294" s="559"/>
      <c r="L294" s="559"/>
      <c r="M294" s="559"/>
      <c r="N294" s="559"/>
      <c r="O294" s="559"/>
      <c r="P294" s="559"/>
      <c r="Q294" s="559"/>
      <c r="R294" s="559"/>
      <c r="S294" s="686"/>
    </row>
    <row r="295" spans="1:19" ht="15" hidden="1" outlineLevel="1" thickBot="1" x14ac:dyDescent="0.2">
      <c r="A295" s="714"/>
      <c r="B295" s="715"/>
      <c r="C295" s="715"/>
      <c r="D295" s="715"/>
      <c r="E295" s="715"/>
      <c r="F295" s="715"/>
      <c r="G295" s="715"/>
      <c r="H295" s="715"/>
      <c r="I295" s="715"/>
      <c r="J295" s="715"/>
      <c r="K295" s="715"/>
      <c r="L295" s="715"/>
      <c r="M295" s="715"/>
      <c r="N295" s="715"/>
      <c r="O295" s="715"/>
      <c r="P295" s="715"/>
      <c r="Q295" s="715"/>
      <c r="R295" s="715"/>
      <c r="S295" s="716"/>
    </row>
    <row r="296" spans="1:19" collapsed="1" x14ac:dyDescent="0.15"/>
    <row r="300" spans="1:19" ht="15" thickBot="1" x14ac:dyDescent="0.2">
      <c r="A300" s="973" t="s">
        <v>53</v>
      </c>
      <c r="B300" s="973"/>
      <c r="C300" s="973"/>
      <c r="D300" s="973"/>
      <c r="E300" s="973"/>
    </row>
    <row r="301" spans="1:19" ht="50.1" customHeight="1" x14ac:dyDescent="0.15">
      <c r="A301" s="717" t="s">
        <v>51</v>
      </c>
      <c r="B301" s="718" t="s">
        <v>499</v>
      </c>
      <c r="C301" s="718" t="s">
        <v>500</v>
      </c>
      <c r="D301" s="718" t="s">
        <v>501</v>
      </c>
      <c r="E301" s="719" t="s">
        <v>502</v>
      </c>
    </row>
    <row r="302" spans="1:19" ht="24.95" customHeight="1" x14ac:dyDescent="0.15">
      <c r="A302" s="720"/>
      <c r="B302" s="523" t="s">
        <v>503</v>
      </c>
      <c r="C302" s="523" t="s">
        <v>504</v>
      </c>
      <c r="D302" s="523" t="s">
        <v>505</v>
      </c>
      <c r="E302" s="721" t="s">
        <v>506</v>
      </c>
    </row>
    <row r="303" spans="1:19" ht="15.95" customHeight="1" x14ac:dyDescent="0.15">
      <c r="A303" s="720">
        <v>2006</v>
      </c>
      <c r="B303" s="722">
        <f>I47</f>
        <v>8.4089801785823415</v>
      </c>
      <c r="C303" s="722">
        <f>J47*1000000</f>
        <v>89.830646639883298</v>
      </c>
      <c r="D303" s="722">
        <f>K47*1000000</f>
        <v>131.45067216489835</v>
      </c>
      <c r="E303" s="723">
        <f>L47</f>
        <v>8.4503982450534778</v>
      </c>
    </row>
    <row r="304" spans="1:19" ht="15.95" customHeight="1" x14ac:dyDescent="0.15">
      <c r="A304" s="720">
        <v>2007</v>
      </c>
      <c r="B304" s="722">
        <f>I92</f>
        <v>8.612266394353906</v>
      </c>
      <c r="C304" s="722">
        <f>J92*1000000</f>
        <v>92.783265997839933</v>
      </c>
      <c r="D304" s="722">
        <f>K92*1000000</f>
        <v>133.64124580580764</v>
      </c>
      <c r="E304" s="723">
        <f t="shared" ref="E304" si="75">L92</f>
        <v>8.6544110672539833</v>
      </c>
    </row>
    <row r="305" spans="1:5" ht="15.95" customHeight="1" x14ac:dyDescent="0.15">
      <c r="A305" s="720">
        <v>2008</v>
      </c>
      <c r="B305" s="722">
        <f>I138</f>
        <v>8.4164818326762862</v>
      </c>
      <c r="C305" s="722">
        <f>J138*1000000</f>
        <v>90.572752330914128</v>
      </c>
      <c r="D305" s="722">
        <f>K138*1000000</f>
        <v>130.79571721170225</v>
      </c>
      <c r="E305" s="723">
        <f t="shared" ref="E305" si="76">L138</f>
        <v>8.4577232752136453</v>
      </c>
    </row>
    <row r="306" spans="1:5" ht="15.95" customHeight="1" x14ac:dyDescent="0.15">
      <c r="A306" s="720">
        <v>2009</v>
      </c>
      <c r="B306" s="722">
        <f>I185</f>
        <v>8.1855996484760691</v>
      </c>
      <c r="C306" s="722">
        <f>J185*1000000</f>
        <v>88.031634972168163</v>
      </c>
      <c r="D306" s="722">
        <f>K185*1000000</f>
        <v>127.16379755694311</v>
      </c>
      <c r="E306" s="723">
        <f t="shared" ref="E306" si="77">L185</f>
        <v>8.2256952510223424</v>
      </c>
    </row>
    <row r="307" spans="1:5" ht="15.95" customHeight="1" x14ac:dyDescent="0.15">
      <c r="A307" s="720">
        <v>2010</v>
      </c>
      <c r="B307" s="722">
        <f>I238</f>
        <v>8.1355817731014692</v>
      </c>
      <c r="C307" s="722">
        <f>J238*1000000</f>
        <v>86.161901837780306</v>
      </c>
      <c r="D307" s="722">
        <f>K238*1000000</f>
        <v>126.24260523215489</v>
      </c>
      <c r="E307" s="723">
        <f t="shared" ref="E307" si="78">L238</f>
        <v>8.1753561170065954</v>
      </c>
    </row>
    <row r="308" spans="1:5" ht="15.95" customHeight="1" thickBot="1" x14ac:dyDescent="0.2">
      <c r="A308" s="725">
        <v>2011</v>
      </c>
      <c r="B308" s="726">
        <f>I292</f>
        <v>8.1188769050915042</v>
      </c>
      <c r="C308" s="726">
        <f>J292*1000000</f>
        <v>86.506397481593709</v>
      </c>
      <c r="D308" s="726">
        <f>K292*1000000</f>
        <v>126.91880988521437</v>
      </c>
      <c r="E308" s="727">
        <f t="shared" ref="E308" si="79">L292</f>
        <v>8.1588613703743391</v>
      </c>
    </row>
    <row r="311" spans="1:5" x14ac:dyDescent="0.15">
      <c r="B311" s="728"/>
    </row>
  </sheetData>
  <mergeCells count="51">
    <mergeCell ref="A73:F73"/>
    <mergeCell ref="A74:E74"/>
    <mergeCell ref="A51:Q51"/>
    <mergeCell ref="A2:Q2"/>
    <mergeCell ref="A24:F24"/>
    <mergeCell ref="A25:E25"/>
    <mergeCell ref="A26:C26"/>
    <mergeCell ref="A29:N29"/>
    <mergeCell ref="A30:A31"/>
    <mergeCell ref="A44:L44"/>
    <mergeCell ref="H48:K48"/>
    <mergeCell ref="A75:C75"/>
    <mergeCell ref="A77:N77"/>
    <mergeCell ref="A78:A79"/>
    <mergeCell ref="A96:Q96"/>
    <mergeCell ref="A192:Q192"/>
    <mergeCell ref="A169:N169"/>
    <mergeCell ref="A89:L89"/>
    <mergeCell ref="H93:K93"/>
    <mergeCell ref="A118:F118"/>
    <mergeCell ref="A119:E119"/>
    <mergeCell ref="A217:F217"/>
    <mergeCell ref="A219:C219"/>
    <mergeCell ref="A222:N222"/>
    <mergeCell ref="A120:C120"/>
    <mergeCell ref="A122:N122"/>
    <mergeCell ref="A123:A124"/>
    <mergeCell ref="A135:L135"/>
    <mergeCell ref="H139:K139"/>
    <mergeCell ref="A170:A171"/>
    <mergeCell ref="A182:L182"/>
    <mergeCell ref="H186:K186"/>
    <mergeCell ref="A143:Q143"/>
    <mergeCell ref="A165:F165"/>
    <mergeCell ref="A166:E166"/>
    <mergeCell ref="A167:C167"/>
    <mergeCell ref="A300:E300"/>
    <mergeCell ref="A223:A224"/>
    <mergeCell ref="A235:L235"/>
    <mergeCell ref="H239:K239"/>
    <mergeCell ref="A218:G218"/>
    <mergeCell ref="A220:E220"/>
    <mergeCell ref="A276:N276"/>
    <mergeCell ref="A277:A278"/>
    <mergeCell ref="A289:L289"/>
    <mergeCell ref="H293:K293"/>
    <mergeCell ref="A246:Q246"/>
    <mergeCell ref="A271:F271"/>
    <mergeCell ref="A272:G272"/>
    <mergeCell ref="A273:C273"/>
    <mergeCell ref="A274:E274"/>
  </mergeCells>
  <phoneticPr fontId="27" type="noConversion"/>
  <pageMargins left="0.7" right="0.7" top="0.75" bottom="0.75" header="0.3" footer="0.3"/>
  <pageSetup paperSize="9" orientation="portrait" r:id="rId1"/>
  <ignoredErrors>
    <ignoredError sqref="C303:C308" formula="1"/>
  </ignoredErrors>
  <legacyDrawing r:id="rId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enableFormatConditionsCalculation="0"/>
  <dimension ref="A1:S314"/>
  <sheetViews>
    <sheetView showGridLines="0" zoomScale="90" zoomScaleNormal="90" zoomScalePageLayoutView="60" workbookViewId="0">
      <selection activeCell="B300" sqref="B300"/>
    </sheetView>
  </sheetViews>
  <sheetFormatPr defaultColWidth="9.125" defaultRowHeight="15.75" outlineLevelRow="1" x14ac:dyDescent="0.15"/>
  <cols>
    <col min="1" max="1" width="21.875" style="223" customWidth="1"/>
    <col min="2" max="2" width="23" style="223" customWidth="1"/>
    <col min="3" max="3" width="23.125" style="223" customWidth="1"/>
    <col min="4" max="4" width="21.75" style="223" customWidth="1"/>
    <col min="5" max="5" width="27.125" style="223" customWidth="1"/>
    <col min="6" max="6" width="12.75" style="223" customWidth="1"/>
    <col min="7" max="7" width="20.125" style="223" customWidth="1"/>
    <col min="8" max="8" width="26.625" style="223" customWidth="1"/>
    <col min="9" max="9" width="23.125" style="223" customWidth="1"/>
    <col min="10" max="10" width="13" style="223" customWidth="1"/>
    <col min="11" max="11" width="23" style="223" customWidth="1"/>
    <col min="12" max="12" width="20" style="223" customWidth="1"/>
    <col min="13" max="13" width="24.125" style="223" customWidth="1"/>
    <col min="14" max="14" width="24" style="223" customWidth="1"/>
    <col min="15" max="15" width="31" style="223" customWidth="1"/>
    <col min="16" max="17" width="22.125" style="223" customWidth="1"/>
    <col min="18" max="18" width="24.125" style="223" customWidth="1"/>
    <col min="19" max="16384" width="9.125" style="223"/>
  </cols>
  <sheetData>
    <row r="1" spans="1:18" ht="22.5" customHeight="1" x14ac:dyDescent="0.15">
      <c r="A1" s="338" t="s">
        <v>74</v>
      </c>
    </row>
    <row r="2" spans="1:18" ht="41.25" hidden="1" customHeight="1" outlineLevel="1" x14ac:dyDescent="0.15">
      <c r="A2" s="1050" t="s">
        <v>68</v>
      </c>
      <c r="B2" s="1050"/>
      <c r="C2" s="1050"/>
      <c r="D2" s="1050"/>
      <c r="E2" s="1050"/>
      <c r="F2" s="1050"/>
      <c r="G2" s="1050"/>
      <c r="H2" s="1050"/>
      <c r="I2" s="1050"/>
      <c r="J2" s="1050"/>
      <c r="K2" s="1050"/>
      <c r="L2" s="1050"/>
      <c r="M2" s="1050"/>
      <c r="N2" s="1050"/>
      <c r="O2" s="250"/>
      <c r="P2" s="250"/>
      <c r="Q2" s="250"/>
      <c r="R2" s="250"/>
    </row>
    <row r="3" spans="1:18" ht="96.75" hidden="1" customHeight="1" outlineLevel="1" x14ac:dyDescent="0.15">
      <c r="A3" s="224" t="s">
        <v>398</v>
      </c>
      <c r="B3" s="224" t="s">
        <v>399</v>
      </c>
      <c r="C3" s="224" t="s">
        <v>249</v>
      </c>
      <c r="D3" s="224" t="s">
        <v>250</v>
      </c>
      <c r="E3" s="224" t="s">
        <v>251</v>
      </c>
      <c r="F3" s="224" t="s">
        <v>252</v>
      </c>
      <c r="G3" s="224" t="s">
        <v>253</v>
      </c>
      <c r="H3" s="224" t="s">
        <v>254</v>
      </c>
      <c r="I3" s="224" t="s">
        <v>255</v>
      </c>
      <c r="J3" s="224" t="s">
        <v>156</v>
      </c>
      <c r="K3" s="224" t="s">
        <v>218</v>
      </c>
      <c r="L3" s="225" t="s">
        <v>217</v>
      </c>
      <c r="M3" s="224" t="s">
        <v>94</v>
      </c>
      <c r="N3" s="224" t="s">
        <v>95</v>
      </c>
      <c r="O3" s="224" t="s">
        <v>98</v>
      </c>
      <c r="P3" s="224" t="s">
        <v>99</v>
      </c>
      <c r="Q3" s="224" t="s">
        <v>100</v>
      </c>
      <c r="R3" s="226" t="s">
        <v>101</v>
      </c>
    </row>
    <row r="4" spans="1:18" ht="84" hidden="1" customHeight="1" outlineLevel="1" x14ac:dyDescent="0.15">
      <c r="A4" s="46"/>
      <c r="B4" s="46"/>
      <c r="C4" s="46"/>
      <c r="D4" s="46"/>
      <c r="E4" s="46"/>
      <c r="F4" s="46"/>
      <c r="G4" s="46"/>
      <c r="H4" s="46"/>
      <c r="I4" s="46"/>
      <c r="J4" s="262" t="s">
        <v>92</v>
      </c>
      <c r="K4" s="46" t="s">
        <v>404</v>
      </c>
      <c r="L4" s="262" t="s">
        <v>93</v>
      </c>
      <c r="M4" s="227" t="s">
        <v>96</v>
      </c>
      <c r="N4" s="227" t="s">
        <v>97</v>
      </c>
      <c r="O4" s="227" t="s">
        <v>405</v>
      </c>
      <c r="P4" s="227" t="s">
        <v>405</v>
      </c>
      <c r="Q4" s="227" t="s">
        <v>405</v>
      </c>
      <c r="R4" s="228" t="s">
        <v>405</v>
      </c>
    </row>
    <row r="5" spans="1:18" hidden="1" outlineLevel="1" x14ac:dyDescent="0.15">
      <c r="A5" s="162"/>
      <c r="B5" s="163"/>
      <c r="C5" s="163" t="s">
        <v>380</v>
      </c>
      <c r="D5" s="164" t="s">
        <v>381</v>
      </c>
      <c r="E5" s="164" t="s">
        <v>382</v>
      </c>
      <c r="F5" s="164" t="s">
        <v>388</v>
      </c>
      <c r="G5" s="164" t="s">
        <v>384</v>
      </c>
      <c r="H5" s="163" t="s">
        <v>385</v>
      </c>
      <c r="I5" s="163" t="s">
        <v>390</v>
      </c>
      <c r="J5" s="163" t="s">
        <v>378</v>
      </c>
      <c r="K5" s="164" t="s">
        <v>379</v>
      </c>
      <c r="L5" s="165" t="s">
        <v>375</v>
      </c>
      <c r="M5" s="164" t="s">
        <v>376</v>
      </c>
      <c r="N5" s="164" t="s">
        <v>256</v>
      </c>
      <c r="O5" s="164" t="s">
        <v>225</v>
      </c>
      <c r="P5" s="340" t="s">
        <v>257</v>
      </c>
      <c r="Q5" s="340" t="s">
        <v>258</v>
      </c>
      <c r="R5" s="166" t="s">
        <v>259</v>
      </c>
    </row>
    <row r="6" spans="1:18" ht="31.5" hidden="1" outlineLevel="1" x14ac:dyDescent="0.15">
      <c r="A6" s="328" t="s">
        <v>324</v>
      </c>
      <c r="B6" s="329" t="s">
        <v>406</v>
      </c>
      <c r="C6" s="47">
        <v>1926.02</v>
      </c>
      <c r="D6" s="47">
        <v>8098.01</v>
      </c>
      <c r="E6" s="47">
        <v>3179.79</v>
      </c>
      <c r="F6" s="47">
        <v>2454.48</v>
      </c>
      <c r="G6" s="396">
        <v>1184.3</v>
      </c>
      <c r="H6" s="47">
        <v>3285.22</v>
      </c>
      <c r="I6" s="48">
        <f>SUM(C6:H6)</f>
        <v>20127.82</v>
      </c>
      <c r="J6" s="253">
        <f>'燃料参数Fuel EF'!B3</f>
        <v>26.37</v>
      </c>
      <c r="K6" s="156">
        <f>'燃料参数Fuel EF'!C3</f>
        <v>98</v>
      </c>
      <c r="L6" s="254">
        <f>'燃料参数Fuel EF'!D3</f>
        <v>20908</v>
      </c>
      <c r="M6" s="253">
        <f>'燃料参数Fuel EF'!E3</f>
        <v>1E-3</v>
      </c>
      <c r="N6" s="253">
        <f>'燃料参数Fuel EF'!F3</f>
        <v>1.5E-3</v>
      </c>
      <c r="O6" s="233">
        <f>I6*L6*J6*K6*44/12/100/100</f>
        <v>398764847.99315476</v>
      </c>
      <c r="P6" s="316">
        <f>I6*L6*M6/100</f>
        <v>4208.3246056000007</v>
      </c>
      <c r="Q6" s="316">
        <f>I6*L6*N6/100</f>
        <v>6312.4869084000002</v>
      </c>
      <c r="R6" s="313">
        <f>O6+P6*25+Q6*298</f>
        <v>400751177.20699799</v>
      </c>
    </row>
    <row r="7" spans="1:18" ht="31.5" hidden="1" outlineLevel="1" x14ac:dyDescent="0.15">
      <c r="A7" s="235" t="s">
        <v>325</v>
      </c>
      <c r="B7" s="229" t="s">
        <v>406</v>
      </c>
      <c r="C7" s="49"/>
      <c r="D7" s="49"/>
      <c r="E7" s="49"/>
      <c r="F7" s="49"/>
      <c r="G7" s="49">
        <v>5.79</v>
      </c>
      <c r="H7" s="49"/>
      <c r="I7" s="50">
        <f t="shared" ref="I7:I22" si="0">SUM(C7:H7)</f>
        <v>5.79</v>
      </c>
      <c r="J7" s="230">
        <f>'燃料参数Fuel EF'!B4</f>
        <v>25.41</v>
      </c>
      <c r="K7" s="157">
        <f>'燃料参数Fuel EF'!C4</f>
        <v>98</v>
      </c>
      <c r="L7" s="231">
        <f>'燃料参数Fuel EF'!D4</f>
        <v>26344</v>
      </c>
      <c r="M7" s="230">
        <f>'燃料参数Fuel EF'!E4</f>
        <v>1E-3</v>
      </c>
      <c r="N7" s="230">
        <f>'燃料参数Fuel EF'!F4</f>
        <v>1.5E-3</v>
      </c>
      <c r="O7" s="233">
        <f t="shared" ref="O7:O21" si="1">I7*L7*J7*K7*44/12/100/100</f>
        <v>139271.56397616002</v>
      </c>
      <c r="P7" s="233">
        <f t="shared" ref="P7:P21" si="2">I7*L7*M7/100</f>
        <v>1.5253176000000002</v>
      </c>
      <c r="Q7" s="233">
        <f t="shared" ref="Q7:Q21" si="3">I7*L7*N7/100</f>
        <v>2.2879764000000002</v>
      </c>
      <c r="R7" s="234">
        <f t="shared" ref="R7:R21" si="4">O7+P7*25+Q7*298</f>
        <v>139991.51388336002</v>
      </c>
    </row>
    <row r="8" spans="1:18" ht="31.5" hidden="1" outlineLevel="1" x14ac:dyDescent="0.15">
      <c r="A8" s="235" t="s">
        <v>326</v>
      </c>
      <c r="B8" s="229" t="s">
        <v>406</v>
      </c>
      <c r="C8" s="49">
        <v>4.51</v>
      </c>
      <c r="D8" s="49">
        <v>104.12</v>
      </c>
      <c r="E8" s="49"/>
      <c r="F8" s="49">
        <v>8.59</v>
      </c>
      <c r="G8" s="49">
        <v>79.209999999999994</v>
      </c>
      <c r="H8" s="49"/>
      <c r="I8" s="50">
        <f t="shared" si="0"/>
        <v>196.43</v>
      </c>
      <c r="J8" s="230">
        <f>'燃料参数Fuel EF'!B5</f>
        <v>25.41</v>
      </c>
      <c r="K8" s="157">
        <f>'燃料参数Fuel EF'!C5</f>
        <v>98</v>
      </c>
      <c r="L8" s="231">
        <f>'燃料参数Fuel EF'!D5</f>
        <v>10454</v>
      </c>
      <c r="M8" s="230">
        <f>'燃料参数Fuel EF'!E5</f>
        <v>1E-3</v>
      </c>
      <c r="N8" s="230">
        <f>'燃料参数Fuel EF'!F5</f>
        <v>1.5E-3</v>
      </c>
      <c r="O8" s="233">
        <f t="shared" si="1"/>
        <v>1874962.0574885202</v>
      </c>
      <c r="P8" s="233">
        <f t="shared" si="2"/>
        <v>20.534792200000002</v>
      </c>
      <c r="Q8" s="233">
        <f t="shared" si="3"/>
        <v>30.802188299999997</v>
      </c>
      <c r="R8" s="234">
        <f t="shared" si="4"/>
        <v>1884654.4794069203</v>
      </c>
    </row>
    <row r="9" spans="1:18" ht="31.5" hidden="1" outlineLevel="1" x14ac:dyDescent="0.15">
      <c r="A9" s="235" t="s">
        <v>327</v>
      </c>
      <c r="B9" s="229" t="s">
        <v>406</v>
      </c>
      <c r="C9" s="49"/>
      <c r="D9" s="49"/>
      <c r="E9" s="49"/>
      <c r="F9" s="49"/>
      <c r="G9" s="49"/>
      <c r="H9" s="49">
        <v>0.01</v>
      </c>
      <c r="I9" s="50">
        <f t="shared" si="0"/>
        <v>0.01</v>
      </c>
      <c r="J9" s="230">
        <f>'燃料参数Fuel EF'!B6</f>
        <v>33.56</v>
      </c>
      <c r="K9" s="157">
        <f>'燃料参数Fuel EF'!C6</f>
        <v>98</v>
      </c>
      <c r="L9" s="231">
        <f>'燃料参数Fuel EF'!D6</f>
        <v>17584</v>
      </c>
      <c r="M9" s="230">
        <f>'燃料参数Fuel EF'!E6</f>
        <v>1E-3</v>
      </c>
      <c r="N9" s="230">
        <f>'燃料参数Fuel EF'!F6</f>
        <v>1.5E-3</v>
      </c>
      <c r="O9" s="233">
        <f t="shared" si="1"/>
        <v>212.0494417066667</v>
      </c>
      <c r="P9" s="233">
        <f t="shared" si="2"/>
        <v>1.7584E-3</v>
      </c>
      <c r="Q9" s="233">
        <f t="shared" si="3"/>
        <v>2.6375999999999999E-3</v>
      </c>
      <c r="R9" s="234">
        <f t="shared" si="4"/>
        <v>212.8794065066667</v>
      </c>
    </row>
    <row r="10" spans="1:18" ht="31.5" hidden="1" outlineLevel="1" x14ac:dyDescent="0.15">
      <c r="A10" s="235" t="s">
        <v>328</v>
      </c>
      <c r="B10" s="229" t="s">
        <v>406</v>
      </c>
      <c r="C10" s="49"/>
      <c r="D10" s="49">
        <v>17.23</v>
      </c>
      <c r="E10" s="49"/>
      <c r="F10" s="49">
        <v>0.32</v>
      </c>
      <c r="G10" s="49"/>
      <c r="H10" s="49"/>
      <c r="I10" s="50">
        <f t="shared" si="0"/>
        <v>17.55</v>
      </c>
      <c r="J10" s="230">
        <f>'燃料参数Fuel EF'!B7</f>
        <v>29.42</v>
      </c>
      <c r="K10" s="157">
        <f>'燃料参数Fuel EF'!C7</f>
        <v>93</v>
      </c>
      <c r="L10" s="158">
        <f>'燃料参数Fuel EF'!D7</f>
        <v>28435</v>
      </c>
      <c r="M10" s="230">
        <f>'燃料参数Fuel EF'!E7</f>
        <v>1E-3</v>
      </c>
      <c r="N10" s="230">
        <f>'燃料参数Fuel EF'!F7</f>
        <v>1.5E-3</v>
      </c>
      <c r="O10" s="233">
        <f t="shared" si="1"/>
        <v>500642.13835350005</v>
      </c>
      <c r="P10" s="233">
        <f t="shared" si="2"/>
        <v>4.9903424999999997</v>
      </c>
      <c r="Q10" s="233">
        <f t="shared" si="3"/>
        <v>7.48551375</v>
      </c>
      <c r="R10" s="234">
        <f t="shared" si="4"/>
        <v>502997.58001350006</v>
      </c>
    </row>
    <row r="11" spans="1:18" ht="31.5" hidden="1" outlineLevel="1" x14ac:dyDescent="0.15">
      <c r="A11" s="235" t="s">
        <v>329</v>
      </c>
      <c r="B11" s="229" t="s">
        <v>323</v>
      </c>
      <c r="C11" s="49"/>
      <c r="D11" s="49">
        <v>0.52</v>
      </c>
      <c r="E11" s="49">
        <v>1.07</v>
      </c>
      <c r="F11" s="49">
        <v>4.24</v>
      </c>
      <c r="G11" s="49">
        <v>0.38</v>
      </c>
      <c r="H11" s="49">
        <v>0.01</v>
      </c>
      <c r="I11" s="50">
        <f t="shared" si="0"/>
        <v>6.22</v>
      </c>
      <c r="J11" s="157">
        <f>'燃料参数Fuel EF'!B8</f>
        <v>13.58</v>
      </c>
      <c r="K11" s="157">
        <f>'燃料参数Fuel EF'!C8</f>
        <v>99</v>
      </c>
      <c r="L11" s="231">
        <f>'燃料参数Fuel EF'!D8</f>
        <v>173535</v>
      </c>
      <c r="M11" s="230">
        <f>'燃料参数Fuel EF'!E8</f>
        <v>1E-3</v>
      </c>
      <c r="N11" s="230">
        <f>'燃料参数Fuel EF'!F8</f>
        <v>1E-4</v>
      </c>
      <c r="O11" s="233">
        <f t="shared" si="1"/>
        <v>532088.48426579998</v>
      </c>
      <c r="P11" s="233">
        <f t="shared" si="2"/>
        <v>10.793877</v>
      </c>
      <c r="Q11" s="233">
        <f t="shared" si="3"/>
        <v>1.0793877000000001</v>
      </c>
      <c r="R11" s="234">
        <f t="shared" si="4"/>
        <v>532679.98872539995</v>
      </c>
    </row>
    <row r="12" spans="1:18" ht="31.5" hidden="1" outlineLevel="1" x14ac:dyDescent="0.15">
      <c r="A12" s="235" t="s">
        <v>330</v>
      </c>
      <c r="B12" s="229" t="s">
        <v>323</v>
      </c>
      <c r="C12" s="49">
        <v>12.69</v>
      </c>
      <c r="D12" s="49">
        <v>3.95</v>
      </c>
      <c r="E12" s="49"/>
      <c r="F12" s="381">
        <v>1.7</v>
      </c>
      <c r="G12" s="49">
        <v>4.3600000000000003</v>
      </c>
      <c r="H12" s="49">
        <v>0.01</v>
      </c>
      <c r="I12" s="50">
        <f t="shared" si="0"/>
        <v>22.71</v>
      </c>
      <c r="J12" s="384">
        <f>'燃料参数Fuel EF'!B9</f>
        <v>12.2</v>
      </c>
      <c r="K12" s="157">
        <f>'燃料参数Fuel EF'!C9</f>
        <v>99</v>
      </c>
      <c r="L12" s="231">
        <f>'燃料参数Fuel EF'!D9</f>
        <v>202218</v>
      </c>
      <c r="M12" s="230">
        <f>'燃料参数Fuel EF'!E9</f>
        <v>1E-3</v>
      </c>
      <c r="N12" s="230">
        <f>'燃料参数Fuel EF'!F9</f>
        <v>1E-4</v>
      </c>
      <c r="O12" s="233">
        <f t="shared" si="1"/>
        <v>2033777.3236308002</v>
      </c>
      <c r="P12" s="233">
        <f t="shared" si="2"/>
        <v>45.923707800000003</v>
      </c>
      <c r="Q12" s="233">
        <f t="shared" si="3"/>
        <v>4.5923707800000004</v>
      </c>
      <c r="R12" s="234">
        <f t="shared" si="4"/>
        <v>2036293.9428182403</v>
      </c>
    </row>
    <row r="13" spans="1:18" ht="31.5" hidden="1" outlineLevel="1" x14ac:dyDescent="0.15">
      <c r="A13" s="235" t="s">
        <v>331</v>
      </c>
      <c r="B13" s="229" t="s">
        <v>406</v>
      </c>
      <c r="C13" s="49"/>
      <c r="D13" s="49">
        <v>0.49</v>
      </c>
      <c r="E13" s="49"/>
      <c r="F13" s="49"/>
      <c r="G13" s="49"/>
      <c r="H13" s="49"/>
      <c r="I13" s="50">
        <f t="shared" si="0"/>
        <v>0.49</v>
      </c>
      <c r="J13" s="157">
        <f>'燃料参数Fuel EF'!B10</f>
        <v>20.079999999999998</v>
      </c>
      <c r="K13" s="157">
        <f>'燃料参数Fuel EF'!C10</f>
        <v>98</v>
      </c>
      <c r="L13" s="158">
        <f>'燃料参数Fuel EF'!D10</f>
        <v>41816</v>
      </c>
      <c r="M13" s="230">
        <f>'燃料参数Fuel EF'!E10</f>
        <v>3.0000000000000001E-3</v>
      </c>
      <c r="N13" s="230">
        <f>'燃料参数Fuel EF'!F10</f>
        <v>5.9999999999999995E-4</v>
      </c>
      <c r="O13" s="233">
        <f t="shared" si="1"/>
        <v>14784.266473386668</v>
      </c>
      <c r="P13" s="233">
        <f t="shared" si="2"/>
        <v>0.6146952</v>
      </c>
      <c r="Q13" s="233">
        <f t="shared" si="3"/>
        <v>0.12293904</v>
      </c>
      <c r="R13" s="234">
        <f t="shared" si="4"/>
        <v>14836.269687306667</v>
      </c>
    </row>
    <row r="14" spans="1:18" ht="31.5" hidden="1" outlineLevel="1" x14ac:dyDescent="0.15">
      <c r="A14" s="235" t="s">
        <v>332</v>
      </c>
      <c r="B14" s="229" t="s">
        <v>406</v>
      </c>
      <c r="C14" s="49"/>
      <c r="D14" s="49">
        <v>0.01</v>
      </c>
      <c r="E14" s="49"/>
      <c r="F14" s="49"/>
      <c r="G14" s="49"/>
      <c r="H14" s="49"/>
      <c r="I14" s="50">
        <f t="shared" si="0"/>
        <v>0.01</v>
      </c>
      <c r="J14" s="384">
        <f>'燃料参数Fuel EF'!B11</f>
        <v>18.899999999999999</v>
      </c>
      <c r="K14" s="157">
        <f>'燃料参数Fuel EF'!C11</f>
        <v>98</v>
      </c>
      <c r="L14" s="158">
        <f>'燃料参数Fuel EF'!D11</f>
        <v>43070</v>
      </c>
      <c r="M14" s="230">
        <f>'燃料参数Fuel EF'!E11</f>
        <v>3.0000000000000001E-3</v>
      </c>
      <c r="N14" s="230">
        <f>'燃料参数Fuel EF'!F11</f>
        <v>5.9999999999999995E-4</v>
      </c>
      <c r="O14" s="233">
        <f t="shared" si="1"/>
        <v>292.50559799999996</v>
      </c>
      <c r="P14" s="233">
        <f t="shared" si="2"/>
        <v>1.2921E-2</v>
      </c>
      <c r="Q14" s="233">
        <f t="shared" si="3"/>
        <v>2.5842E-3</v>
      </c>
      <c r="R14" s="234">
        <f t="shared" si="4"/>
        <v>293.59871459999994</v>
      </c>
    </row>
    <row r="15" spans="1:18" ht="31.5" hidden="1" outlineLevel="1" x14ac:dyDescent="0.15">
      <c r="A15" s="235" t="s">
        <v>333</v>
      </c>
      <c r="B15" s="229" t="s">
        <v>406</v>
      </c>
      <c r="C15" s="49">
        <v>0.91</v>
      </c>
      <c r="D15" s="49">
        <v>2.23</v>
      </c>
      <c r="E15" s="49">
        <v>1.41</v>
      </c>
      <c r="F15" s="49">
        <v>1.78</v>
      </c>
      <c r="G15" s="49">
        <v>0.96</v>
      </c>
      <c r="H15" s="49"/>
      <c r="I15" s="50">
        <f t="shared" si="0"/>
        <v>7.29</v>
      </c>
      <c r="J15" s="384">
        <f>'燃料参数Fuel EF'!B12</f>
        <v>20.2</v>
      </c>
      <c r="K15" s="157">
        <f>'燃料参数Fuel EF'!C12</f>
        <v>98</v>
      </c>
      <c r="L15" s="158">
        <f>'燃料参数Fuel EF'!D12</f>
        <v>42652</v>
      </c>
      <c r="M15" s="230">
        <f>'燃料参数Fuel EF'!E12</f>
        <v>3.0000000000000001E-3</v>
      </c>
      <c r="N15" s="230">
        <f>'燃料参数Fuel EF'!F12</f>
        <v>5.9999999999999995E-4</v>
      </c>
      <c r="O15" s="233">
        <f t="shared" si="1"/>
        <v>225691.81256159997</v>
      </c>
      <c r="P15" s="233">
        <f t="shared" si="2"/>
        <v>9.3279924000000012</v>
      </c>
      <c r="Q15" s="233">
        <f t="shared" si="3"/>
        <v>1.8655984799999998</v>
      </c>
      <c r="R15" s="234">
        <f t="shared" si="4"/>
        <v>226480.96071863995</v>
      </c>
    </row>
    <row r="16" spans="1:18" ht="31.5" hidden="1" outlineLevel="1" x14ac:dyDescent="0.15">
      <c r="A16" s="235" t="s">
        <v>334</v>
      </c>
      <c r="B16" s="229" t="s">
        <v>406</v>
      </c>
      <c r="C16" s="49">
        <v>0.51</v>
      </c>
      <c r="D16" s="49">
        <v>1.26</v>
      </c>
      <c r="E16" s="49">
        <v>1.31</v>
      </c>
      <c r="F16" s="381">
        <v>0.8</v>
      </c>
      <c r="G16" s="49">
        <v>0.56999999999999995</v>
      </c>
      <c r="H16" s="49">
        <v>3.49</v>
      </c>
      <c r="I16" s="50">
        <f t="shared" si="0"/>
        <v>7.94</v>
      </c>
      <c r="J16" s="384">
        <f>'燃料参数Fuel EF'!B13</f>
        <v>21.1</v>
      </c>
      <c r="K16" s="157">
        <f>'燃料参数Fuel EF'!C13</f>
        <v>98</v>
      </c>
      <c r="L16" s="158">
        <f>'燃料参数Fuel EF'!D13</f>
        <v>41816</v>
      </c>
      <c r="M16" s="230">
        <f>'燃料参数Fuel EF'!E13</f>
        <v>3.0000000000000001E-3</v>
      </c>
      <c r="N16" s="230">
        <f>'燃料参数Fuel EF'!F13</f>
        <v>5.9999999999999995E-4</v>
      </c>
      <c r="O16" s="233">
        <f t="shared" si="1"/>
        <v>251734.62266773332</v>
      </c>
      <c r="P16" s="233">
        <f t="shared" si="2"/>
        <v>9.9605712000000022</v>
      </c>
      <c r="Q16" s="233">
        <f t="shared" si="3"/>
        <v>1.99211424</v>
      </c>
      <c r="R16" s="234">
        <f t="shared" si="4"/>
        <v>252577.28699125332</v>
      </c>
    </row>
    <row r="17" spans="1:18" ht="31.5" hidden="1" outlineLevel="1" x14ac:dyDescent="0.15">
      <c r="A17" s="235" t="s">
        <v>335</v>
      </c>
      <c r="B17" s="229" t="s">
        <v>406</v>
      </c>
      <c r="C17" s="49"/>
      <c r="D17" s="49"/>
      <c r="E17" s="49"/>
      <c r="F17" s="49"/>
      <c r="G17" s="49"/>
      <c r="H17" s="49"/>
      <c r="I17" s="50">
        <f t="shared" si="0"/>
        <v>0</v>
      </c>
      <c r="J17" s="384">
        <f>'燃料参数Fuel EF'!B14</f>
        <v>17.2</v>
      </c>
      <c r="K17" s="157">
        <f>'燃料参数Fuel EF'!C14</f>
        <v>99</v>
      </c>
      <c r="L17" s="158">
        <f>'燃料参数Fuel EF'!D14</f>
        <v>50179</v>
      </c>
      <c r="M17" s="230">
        <f>'燃料参数Fuel EF'!E14</f>
        <v>1E-3</v>
      </c>
      <c r="N17" s="230">
        <f>'燃料参数Fuel EF'!F14</f>
        <v>1E-4</v>
      </c>
      <c r="O17" s="233">
        <f t="shared" si="1"/>
        <v>0</v>
      </c>
      <c r="P17" s="233">
        <f t="shared" si="2"/>
        <v>0</v>
      </c>
      <c r="Q17" s="233">
        <f t="shared" si="3"/>
        <v>0</v>
      </c>
      <c r="R17" s="234">
        <f t="shared" si="4"/>
        <v>0</v>
      </c>
    </row>
    <row r="18" spans="1:18" ht="31.5" hidden="1" outlineLevel="1" x14ac:dyDescent="0.15">
      <c r="A18" s="235" t="s">
        <v>336</v>
      </c>
      <c r="B18" s="229" t="s">
        <v>406</v>
      </c>
      <c r="C18" s="49">
        <v>0.86</v>
      </c>
      <c r="D18" s="381">
        <v>8.1</v>
      </c>
      <c r="E18" s="381">
        <v>1</v>
      </c>
      <c r="F18" s="49">
        <v>0.97</v>
      </c>
      <c r="G18" s="49"/>
      <c r="H18" s="49"/>
      <c r="I18" s="50">
        <f t="shared" si="0"/>
        <v>10.93</v>
      </c>
      <c r="J18" s="384">
        <f>'燃料参数Fuel EF'!B15</f>
        <v>18.2</v>
      </c>
      <c r="K18" s="157">
        <f>'燃料参数Fuel EF'!C15</f>
        <v>99</v>
      </c>
      <c r="L18" s="158">
        <f>'燃料参数Fuel EF'!D15</f>
        <v>45998</v>
      </c>
      <c r="M18" s="230">
        <f>'燃料参数Fuel EF'!E15</f>
        <v>1E-3</v>
      </c>
      <c r="N18" s="230">
        <f>'燃料参数Fuel EF'!F15</f>
        <v>1E-4</v>
      </c>
      <c r="O18" s="233">
        <f t="shared" si="1"/>
        <v>332152.19277239993</v>
      </c>
      <c r="P18" s="233">
        <f t="shared" si="2"/>
        <v>5.0275813999999999</v>
      </c>
      <c r="Q18" s="233">
        <f t="shared" si="3"/>
        <v>0.50275814000000008</v>
      </c>
      <c r="R18" s="234">
        <f t="shared" si="4"/>
        <v>332427.70423311996</v>
      </c>
    </row>
    <row r="19" spans="1:18" ht="31.5" hidden="1" outlineLevel="1" x14ac:dyDescent="0.15">
      <c r="A19" s="235" t="s">
        <v>337</v>
      </c>
      <c r="B19" s="229" t="s">
        <v>323</v>
      </c>
      <c r="C19" s="49"/>
      <c r="D19" s="49"/>
      <c r="E19" s="49">
        <v>0.28000000000000003</v>
      </c>
      <c r="F19" s="49"/>
      <c r="G19" s="49">
        <v>0.16</v>
      </c>
      <c r="H19" s="49">
        <v>18.63</v>
      </c>
      <c r="I19" s="50">
        <f t="shared" si="0"/>
        <v>19.07</v>
      </c>
      <c r="J19" s="157">
        <f>'燃料参数Fuel EF'!B16</f>
        <v>15.32</v>
      </c>
      <c r="K19" s="157">
        <f>'燃料参数Fuel EF'!C16</f>
        <v>99</v>
      </c>
      <c r="L19" s="158">
        <f>'燃料参数Fuel EF'!D16</f>
        <v>389310</v>
      </c>
      <c r="M19" s="230">
        <f>'燃料参数Fuel EF'!E16</f>
        <v>1E-3</v>
      </c>
      <c r="N19" s="230">
        <f>'燃料参数Fuel EF'!F16</f>
        <v>1E-4</v>
      </c>
      <c r="O19" s="233">
        <f t="shared" si="1"/>
        <v>4128683.9856372001</v>
      </c>
      <c r="P19" s="233">
        <f t="shared" si="2"/>
        <v>74.241416999999998</v>
      </c>
      <c r="Q19" s="233">
        <f t="shared" si="3"/>
        <v>7.4241416999999998</v>
      </c>
      <c r="R19" s="234">
        <f t="shared" si="4"/>
        <v>4132752.4152887999</v>
      </c>
    </row>
    <row r="20" spans="1:18" ht="31.5" hidden="1" outlineLevel="1" x14ac:dyDescent="0.15">
      <c r="A20" s="235" t="s">
        <v>338</v>
      </c>
      <c r="B20" s="229" t="s">
        <v>406</v>
      </c>
      <c r="C20" s="49"/>
      <c r="D20" s="49"/>
      <c r="E20" s="49"/>
      <c r="F20" s="49"/>
      <c r="G20" s="49"/>
      <c r="H20" s="49"/>
      <c r="I20" s="50">
        <f t="shared" si="0"/>
        <v>0</v>
      </c>
      <c r="J20" s="385">
        <f>'燃料参数Fuel EF'!B17</f>
        <v>20</v>
      </c>
      <c r="K20" s="157">
        <f>'燃料参数Fuel EF'!C17</f>
        <v>98</v>
      </c>
      <c r="L20" s="231">
        <f>'燃料参数Fuel EF'!D17</f>
        <v>35168</v>
      </c>
      <c r="M20" s="230">
        <f>'燃料参数Fuel EF'!E17</f>
        <v>3.0000000000000001E-3</v>
      </c>
      <c r="N20" s="230">
        <f>'燃料参数Fuel EF'!F17</f>
        <v>5.9999999999999995E-4</v>
      </c>
      <c r="O20" s="233">
        <f t="shared" si="1"/>
        <v>0</v>
      </c>
      <c r="P20" s="233">
        <f t="shared" si="2"/>
        <v>0</v>
      </c>
      <c r="Q20" s="233">
        <f t="shared" si="3"/>
        <v>0</v>
      </c>
      <c r="R20" s="234">
        <f t="shared" si="4"/>
        <v>0</v>
      </c>
    </row>
    <row r="21" spans="1:18" ht="31.5" hidden="1" outlineLevel="1" x14ac:dyDescent="0.15">
      <c r="A21" s="235" t="s">
        <v>339</v>
      </c>
      <c r="B21" s="229" t="s">
        <v>406</v>
      </c>
      <c r="C21" s="51"/>
      <c r="D21" s="51"/>
      <c r="E21" s="51"/>
      <c r="F21" s="51"/>
      <c r="G21" s="51"/>
      <c r="H21" s="51"/>
      <c r="I21" s="50">
        <f t="shared" si="0"/>
        <v>0</v>
      </c>
      <c r="J21" s="230">
        <f>'燃料参数Fuel EF'!B18</f>
        <v>29.42</v>
      </c>
      <c r="K21" s="157">
        <f>'燃料参数Fuel EF'!C18</f>
        <v>93</v>
      </c>
      <c r="L21" s="231">
        <f>'燃料参数Fuel EF'!D18</f>
        <v>38099</v>
      </c>
      <c r="M21" s="230">
        <f>'燃料参数Fuel EF'!E18</f>
        <v>1E-3</v>
      </c>
      <c r="N21" s="230">
        <f>'燃料参数Fuel EF'!F18</f>
        <v>1.5E-3</v>
      </c>
      <c r="O21" s="233">
        <f t="shared" si="1"/>
        <v>0</v>
      </c>
      <c r="P21" s="233">
        <f t="shared" si="2"/>
        <v>0</v>
      </c>
      <c r="Q21" s="233">
        <f t="shared" si="3"/>
        <v>0</v>
      </c>
      <c r="R21" s="234">
        <f t="shared" si="4"/>
        <v>0</v>
      </c>
    </row>
    <row r="22" spans="1:18" ht="31.5" hidden="1" outlineLevel="1" x14ac:dyDescent="0.15">
      <c r="A22" s="235" t="s">
        <v>247</v>
      </c>
      <c r="B22" s="236" t="s">
        <v>407</v>
      </c>
      <c r="C22" s="51">
        <v>17.45</v>
      </c>
      <c r="D22" s="51">
        <v>37.36</v>
      </c>
      <c r="E22" s="51">
        <v>31.55</v>
      </c>
      <c r="F22" s="51">
        <v>18.29</v>
      </c>
      <c r="G22" s="51">
        <v>29.35</v>
      </c>
      <c r="H22" s="51"/>
      <c r="I22" s="50">
        <f t="shared" si="0"/>
        <v>134</v>
      </c>
      <c r="J22" s="167">
        <f>'燃料参数Fuel EF'!B19</f>
        <v>0</v>
      </c>
      <c r="K22" s="168">
        <f>'燃料参数Fuel EF'!C19</f>
        <v>0</v>
      </c>
      <c r="L22" s="167">
        <f>'燃料参数Fuel EF'!D19</f>
        <v>0</v>
      </c>
      <c r="O22" s="233"/>
      <c r="P22" s="233"/>
      <c r="Q22" s="233"/>
      <c r="R22" s="234"/>
    </row>
    <row r="23" spans="1:18" hidden="1" outlineLevel="1" x14ac:dyDescent="0.15">
      <c r="A23" s="17"/>
      <c r="B23" s="52"/>
      <c r="C23" s="52"/>
      <c r="D23" s="52"/>
      <c r="E23" s="52"/>
      <c r="F23" s="52"/>
      <c r="G23" s="52"/>
      <c r="H23" s="52"/>
      <c r="I23" s="53"/>
      <c r="J23" s="18"/>
      <c r="K23" s="18"/>
      <c r="L23" s="40"/>
      <c r="M23" s="188"/>
      <c r="N23" s="237" t="s">
        <v>343</v>
      </c>
      <c r="O23" s="238">
        <f>SUM(O6:O21)</f>
        <v>408799140.99602157</v>
      </c>
      <c r="P23" s="238">
        <f>SUM(P6:P21)</f>
        <v>4391.2795792999996</v>
      </c>
      <c r="Q23" s="238">
        <f>SUM(Q6:Q21)</f>
        <v>6370.6471187299994</v>
      </c>
      <c r="R23" s="255">
        <f>O23+P23*25+Q23*298</f>
        <v>410807375.82688564</v>
      </c>
    </row>
    <row r="24" spans="1:18" hidden="1" outlineLevel="1" x14ac:dyDescent="0.15">
      <c r="A24" s="1055" t="s">
        <v>142</v>
      </c>
      <c r="B24" s="1056"/>
      <c r="C24" s="1056"/>
      <c r="D24" s="1056"/>
      <c r="E24" s="1056"/>
      <c r="F24" s="1056"/>
      <c r="G24" s="54"/>
      <c r="H24" s="54"/>
      <c r="I24" s="55"/>
    </row>
    <row r="25" spans="1:18" hidden="1" outlineLevel="1" x14ac:dyDescent="0.15">
      <c r="A25" s="1053" t="s">
        <v>361</v>
      </c>
      <c r="B25" s="1054"/>
      <c r="C25" s="1054"/>
      <c r="D25" s="1054"/>
      <c r="E25" s="1054"/>
      <c r="G25" s="54"/>
      <c r="H25" s="54"/>
      <c r="I25" s="55"/>
    </row>
    <row r="26" spans="1:18" hidden="1" outlineLevel="1" x14ac:dyDescent="0.15">
      <c r="A26" s="1053" t="s">
        <v>341</v>
      </c>
      <c r="B26" s="1054"/>
      <c r="C26" s="1054"/>
      <c r="G26" s="54"/>
      <c r="H26" s="54"/>
      <c r="I26" s="55"/>
    </row>
    <row r="27" spans="1:18" hidden="1" outlineLevel="1" x14ac:dyDescent="0.15"/>
    <row r="28" spans="1:18" s="42" customFormat="1" ht="40.5" hidden="1" customHeight="1" outlineLevel="1" x14ac:dyDescent="0.15">
      <c r="A28" s="1046" t="s">
        <v>126</v>
      </c>
      <c r="B28" s="1046"/>
      <c r="C28" s="1046"/>
      <c r="D28" s="1046"/>
      <c r="E28" s="1046"/>
      <c r="F28" s="1047"/>
      <c r="G28" s="1047"/>
      <c r="H28" s="1047"/>
      <c r="I28" s="1047"/>
      <c r="J28" s="1024"/>
      <c r="K28" s="1024"/>
      <c r="L28" s="1024"/>
      <c r="M28" s="1024"/>
      <c r="N28" s="1024"/>
    </row>
    <row r="29" spans="1:18" s="42" customFormat="1" ht="78.75" hidden="1" outlineLevel="1" x14ac:dyDescent="0.15">
      <c r="A29" s="1020" t="s">
        <v>345</v>
      </c>
      <c r="B29" s="128" t="s">
        <v>356</v>
      </c>
      <c r="C29" s="240" t="s">
        <v>356</v>
      </c>
      <c r="D29" s="318" t="s">
        <v>360</v>
      </c>
      <c r="E29" s="241" t="s">
        <v>351</v>
      </c>
      <c r="F29" s="240" t="s">
        <v>353</v>
      </c>
      <c r="G29" s="240" t="s">
        <v>353</v>
      </c>
      <c r="H29" s="240" t="s">
        <v>350</v>
      </c>
      <c r="I29" s="240" t="s">
        <v>352</v>
      </c>
      <c r="J29" s="128" t="s">
        <v>354</v>
      </c>
      <c r="K29" s="240" t="s">
        <v>355</v>
      </c>
      <c r="L29" s="240" t="s">
        <v>363</v>
      </c>
      <c r="M29" s="241" t="s">
        <v>362</v>
      </c>
      <c r="N29" s="241" t="s">
        <v>357</v>
      </c>
    </row>
    <row r="30" spans="1:18" s="42" customFormat="1" ht="31.5" hidden="1" outlineLevel="1" x14ac:dyDescent="0.15">
      <c r="A30" s="1048"/>
      <c r="B30" s="242" t="s">
        <v>144</v>
      </c>
      <c r="C30" s="127" t="s">
        <v>349</v>
      </c>
      <c r="D30" s="80" t="s">
        <v>145</v>
      </c>
      <c r="E30" s="243" t="s">
        <v>349</v>
      </c>
      <c r="F30" s="80" t="s">
        <v>146</v>
      </c>
      <c r="G30" s="127" t="s">
        <v>349</v>
      </c>
      <c r="H30" s="80" t="s">
        <v>145</v>
      </c>
      <c r="I30" s="127" t="s">
        <v>349</v>
      </c>
      <c r="J30" s="244" t="s">
        <v>146</v>
      </c>
      <c r="K30" s="80" t="s">
        <v>145</v>
      </c>
      <c r="L30" s="80" t="s">
        <v>146</v>
      </c>
      <c r="M30" s="243" t="s">
        <v>349</v>
      </c>
      <c r="N30" s="243" t="s">
        <v>349</v>
      </c>
    </row>
    <row r="31" spans="1:18" s="42" customFormat="1" hidden="1" outlineLevel="1" x14ac:dyDescent="0.15">
      <c r="A31" s="308" t="s">
        <v>260</v>
      </c>
      <c r="B31" s="23">
        <v>347</v>
      </c>
      <c r="C31" s="56">
        <f t="shared" ref="C31:C36" si="5">B31*10000</f>
        <v>3470000</v>
      </c>
      <c r="D31" s="23">
        <v>6.91</v>
      </c>
      <c r="E31" s="182">
        <f t="shared" ref="E31:E36" si="6">C31*(100-D31)/100</f>
        <v>3230223</v>
      </c>
      <c r="F31" s="23">
        <v>88</v>
      </c>
      <c r="G31" s="222">
        <f t="shared" ref="G31:G36" si="7">F31*10000</f>
        <v>880000</v>
      </c>
      <c r="H31" s="21">
        <v>1.07</v>
      </c>
      <c r="I31" s="182">
        <f t="shared" ref="I31:I36" si="8">(1-H31/100)*G31</f>
        <v>870584</v>
      </c>
      <c r="J31" s="23"/>
      <c r="K31" s="23"/>
      <c r="L31" s="24"/>
      <c r="M31" s="25">
        <f t="shared" ref="M31:M36" si="9">J31*10000+K31*10000+L31*10000</f>
        <v>0</v>
      </c>
      <c r="N31" s="25">
        <f t="shared" ref="N31:N34" si="10">M31+I31+E31</f>
        <v>4100807</v>
      </c>
    </row>
    <row r="32" spans="1:18" s="42" customFormat="1" hidden="1" outlineLevel="1" x14ac:dyDescent="0.15">
      <c r="A32" s="309" t="s">
        <v>261</v>
      </c>
      <c r="B32" s="23">
        <v>1502</v>
      </c>
      <c r="C32" s="56">
        <f t="shared" si="5"/>
        <v>15020000</v>
      </c>
      <c r="D32" s="23">
        <v>7.41</v>
      </c>
      <c r="E32" s="182">
        <f t="shared" si="6"/>
        <v>13907018</v>
      </c>
      <c r="F32" s="23">
        <v>80</v>
      </c>
      <c r="G32" s="56">
        <f t="shared" si="7"/>
        <v>800000</v>
      </c>
      <c r="H32" s="21">
        <v>0.54</v>
      </c>
      <c r="I32" s="182">
        <f t="shared" si="8"/>
        <v>795680</v>
      </c>
      <c r="J32" s="23"/>
      <c r="K32" s="23"/>
      <c r="L32" s="24"/>
      <c r="M32" s="25">
        <f t="shared" si="9"/>
        <v>0</v>
      </c>
      <c r="N32" s="25">
        <f t="shared" si="10"/>
        <v>14702698</v>
      </c>
      <c r="O32" s="23"/>
      <c r="P32" s="56"/>
    </row>
    <row r="33" spans="1:14" s="42" customFormat="1" hidden="1" outlineLevel="1" x14ac:dyDescent="0.15">
      <c r="A33" s="309" t="s">
        <v>262</v>
      </c>
      <c r="B33" s="23">
        <v>563</v>
      </c>
      <c r="C33" s="56">
        <f t="shared" si="5"/>
        <v>5630000</v>
      </c>
      <c r="D33" s="23">
        <v>6.43</v>
      </c>
      <c r="E33" s="182">
        <f t="shared" si="6"/>
        <v>5267990.9999999991</v>
      </c>
      <c r="F33" s="23">
        <v>750</v>
      </c>
      <c r="G33" s="56">
        <f t="shared" si="7"/>
        <v>7500000</v>
      </c>
      <c r="H33" s="21">
        <v>0.13</v>
      </c>
      <c r="I33" s="182">
        <f t="shared" si="8"/>
        <v>7490250</v>
      </c>
      <c r="J33" s="23"/>
      <c r="K33" s="23"/>
      <c r="L33" s="24"/>
      <c r="M33" s="25">
        <f t="shared" si="9"/>
        <v>0</v>
      </c>
      <c r="N33" s="25">
        <f t="shared" si="10"/>
        <v>12758241</v>
      </c>
    </row>
    <row r="34" spans="1:14" s="42" customFormat="1" hidden="1" outlineLevel="1" x14ac:dyDescent="0.15">
      <c r="A34" s="309" t="s">
        <v>263</v>
      </c>
      <c r="B34" s="23">
        <v>472</v>
      </c>
      <c r="C34" s="56">
        <f t="shared" si="5"/>
        <v>4720000</v>
      </c>
      <c r="D34" s="23">
        <v>6.98</v>
      </c>
      <c r="E34" s="182">
        <f t="shared" si="6"/>
        <v>4390544</v>
      </c>
      <c r="F34" s="23">
        <v>276</v>
      </c>
      <c r="G34" s="56">
        <f t="shared" si="7"/>
        <v>2760000</v>
      </c>
      <c r="H34" s="394">
        <v>0.5</v>
      </c>
      <c r="I34" s="182">
        <f t="shared" si="8"/>
        <v>2746200</v>
      </c>
      <c r="J34" s="23"/>
      <c r="K34" s="23"/>
      <c r="L34" s="24"/>
      <c r="M34" s="25">
        <f t="shared" si="9"/>
        <v>0</v>
      </c>
      <c r="N34" s="25">
        <f t="shared" si="10"/>
        <v>7136744</v>
      </c>
    </row>
    <row r="35" spans="1:14" s="42" customFormat="1" hidden="1" outlineLevel="1" x14ac:dyDescent="0.15">
      <c r="A35" s="309" t="s">
        <v>264</v>
      </c>
      <c r="B35" s="23">
        <v>234</v>
      </c>
      <c r="C35" s="56">
        <f t="shared" si="5"/>
        <v>2340000</v>
      </c>
      <c r="D35" s="23">
        <v>9.65</v>
      </c>
      <c r="E35" s="182">
        <f t="shared" si="6"/>
        <v>2114190</v>
      </c>
      <c r="F35" s="23">
        <v>53</v>
      </c>
      <c r="G35" s="56">
        <f t="shared" si="7"/>
        <v>530000</v>
      </c>
      <c r="H35" s="21">
        <v>0.73</v>
      </c>
      <c r="I35" s="182">
        <f t="shared" si="8"/>
        <v>526131</v>
      </c>
      <c r="J35" s="23"/>
      <c r="K35" s="23"/>
      <c r="L35" s="24"/>
      <c r="M35" s="25">
        <f t="shared" si="9"/>
        <v>0</v>
      </c>
      <c r="N35" s="25">
        <f>M35+I35+E35</f>
        <v>2640321</v>
      </c>
    </row>
    <row r="36" spans="1:14" s="42" customFormat="1" hidden="1" outlineLevel="1" x14ac:dyDescent="0.15">
      <c r="A36" s="309" t="s">
        <v>265</v>
      </c>
      <c r="B36" s="23">
        <v>440</v>
      </c>
      <c r="C36" s="56">
        <f t="shared" si="5"/>
        <v>4400000</v>
      </c>
      <c r="D36" s="23">
        <v>9.14</v>
      </c>
      <c r="E36" s="182">
        <f t="shared" si="6"/>
        <v>3997840</v>
      </c>
      <c r="F36" s="23">
        <v>690</v>
      </c>
      <c r="G36" s="65">
        <f t="shared" si="7"/>
        <v>6900000</v>
      </c>
      <c r="H36" s="21">
        <v>0.46</v>
      </c>
      <c r="I36" s="182">
        <f t="shared" si="8"/>
        <v>6868260</v>
      </c>
      <c r="J36" s="23"/>
      <c r="K36" s="23"/>
      <c r="L36" s="24"/>
      <c r="M36" s="25">
        <f t="shared" si="9"/>
        <v>0</v>
      </c>
      <c r="N36" s="25">
        <f>M36+I36+E36</f>
        <v>10866100</v>
      </c>
    </row>
    <row r="37" spans="1:14" s="42" customFormat="1" hidden="1" outlineLevel="1" x14ac:dyDescent="0.15">
      <c r="A37" s="473" t="s">
        <v>343</v>
      </c>
      <c r="B37" s="27"/>
      <c r="C37" s="27"/>
      <c r="D37" s="27"/>
      <c r="E37" s="78">
        <f>SUM(E31:E36)</f>
        <v>32907806</v>
      </c>
      <c r="F37" s="27"/>
      <c r="G37" s="27"/>
      <c r="H37" s="27"/>
      <c r="I37" s="78">
        <f>SUM(I31:I36)</f>
        <v>19297105</v>
      </c>
      <c r="J37" s="27"/>
      <c r="K37" s="27"/>
      <c r="L37" s="28"/>
      <c r="M37" s="58">
        <f>SUM(M31:M36)</f>
        <v>0</v>
      </c>
      <c r="N37" s="169">
        <f>SUM(N31:N36)</f>
        <v>52204911</v>
      </c>
    </row>
    <row r="38" spans="1:14" s="42" customFormat="1" hidden="1" outlineLevel="1" x14ac:dyDescent="0.15">
      <c r="A38" s="42" t="s">
        <v>358</v>
      </c>
      <c r="I38" s="59"/>
      <c r="J38" s="60"/>
      <c r="L38" s="43"/>
      <c r="M38" s="43"/>
    </row>
    <row r="39" spans="1:14" s="42" customFormat="1" hidden="1" outlineLevel="1" x14ac:dyDescent="0.15">
      <c r="A39" s="29" t="s">
        <v>359</v>
      </c>
      <c r="I39" s="60"/>
      <c r="L39" s="43"/>
      <c r="M39" s="43"/>
    </row>
    <row r="40" spans="1:14" hidden="1" outlineLevel="1" x14ac:dyDescent="0.15">
      <c r="A40" s="1053" t="s">
        <v>361</v>
      </c>
      <c r="B40" s="1054"/>
      <c r="C40" s="1054"/>
      <c r="D40" s="1054"/>
      <c r="E40" s="1054"/>
      <c r="F40" s="83"/>
      <c r="G40" s="83"/>
      <c r="H40" s="83"/>
      <c r="I40" s="83"/>
      <c r="J40" s="83"/>
      <c r="K40" s="83"/>
      <c r="L40" s="83"/>
      <c r="M40" s="83"/>
    </row>
    <row r="41" spans="1:14" hidden="1" outlineLevel="1" x14ac:dyDescent="0.15">
      <c r="A41" s="245"/>
      <c r="B41" s="246"/>
      <c r="C41" s="246"/>
      <c r="D41" s="246"/>
      <c r="E41" s="246"/>
      <c r="F41" s="83"/>
      <c r="G41" s="83"/>
      <c r="H41" s="83"/>
      <c r="I41" s="83"/>
      <c r="J41" s="83"/>
      <c r="K41" s="83"/>
      <c r="L41" s="83"/>
      <c r="M41" s="83"/>
    </row>
    <row r="42" spans="1:14" ht="33.75" hidden="1" customHeight="1" outlineLevel="1" x14ac:dyDescent="0.15">
      <c r="A42" s="1057" t="s">
        <v>128</v>
      </c>
      <c r="B42" s="1058"/>
      <c r="C42" s="1058"/>
      <c r="D42" s="1058"/>
      <c r="E42" s="1058"/>
      <c r="F42" s="1058"/>
      <c r="G42" s="1058"/>
      <c r="H42" s="1058"/>
      <c r="I42" s="1058"/>
      <c r="J42" s="1058"/>
      <c r="K42" s="1058"/>
      <c r="L42" s="1058"/>
      <c r="M42" s="29"/>
      <c r="N42" s="29"/>
    </row>
    <row r="43" spans="1:14" ht="34.5" hidden="1" outlineLevel="1" x14ac:dyDescent="0.15">
      <c r="A43" s="71"/>
      <c r="B43" s="247" t="s">
        <v>349</v>
      </c>
      <c r="C43" s="79"/>
      <c r="D43" s="224" t="s">
        <v>106</v>
      </c>
      <c r="E43" s="224" t="s">
        <v>107</v>
      </c>
      <c r="F43" s="224" t="s">
        <v>108</v>
      </c>
      <c r="G43" s="224" t="s">
        <v>109</v>
      </c>
      <c r="H43" s="248"/>
      <c r="I43" s="224" t="s">
        <v>113</v>
      </c>
      <c r="J43" s="224" t="s">
        <v>110</v>
      </c>
      <c r="K43" s="224" t="s">
        <v>111</v>
      </c>
      <c r="L43" s="226" t="s">
        <v>112</v>
      </c>
      <c r="M43" s="29"/>
      <c r="N43" s="29"/>
    </row>
    <row r="44" spans="1:14" ht="110.25" hidden="1" customHeight="1" outlineLevel="1" x14ac:dyDescent="0.15">
      <c r="A44" s="218" t="s">
        <v>364</v>
      </c>
      <c r="B44" s="24">
        <f>N37</f>
        <v>52204911</v>
      </c>
      <c r="C44" s="219" t="s">
        <v>365</v>
      </c>
      <c r="D44" s="249">
        <f>O23</f>
        <v>408799140.99602157</v>
      </c>
      <c r="E44" s="249">
        <f>P23</f>
        <v>4391.2795792999996</v>
      </c>
      <c r="F44" s="249">
        <f>Q23</f>
        <v>6370.6471187299994</v>
      </c>
      <c r="G44" s="249">
        <f>R23</f>
        <v>410807375.82688564</v>
      </c>
      <c r="H44" s="432" t="s">
        <v>461</v>
      </c>
      <c r="I44" s="30">
        <f>D44/B44</f>
        <v>7.8306644559938352</v>
      </c>
      <c r="J44" s="30">
        <f>E44/B44</f>
        <v>8.4116216179355225E-5</v>
      </c>
      <c r="K44" s="30">
        <f>F44/B44</f>
        <v>1.2203156746555893E-4</v>
      </c>
      <c r="L44" s="31">
        <f>G44/B44</f>
        <v>7.8691327685030563</v>
      </c>
      <c r="M44" s="29"/>
      <c r="N44" s="29"/>
    </row>
    <row r="45" spans="1:14" ht="181.5" hidden="1" customHeight="1" outlineLevel="1" x14ac:dyDescent="0.15">
      <c r="A45" s="218" t="s">
        <v>451</v>
      </c>
      <c r="B45" s="170">
        <f>'06-11年电网电量交换Grid Exchange'!E10</f>
        <v>302895</v>
      </c>
      <c r="C45" s="326" t="s">
        <v>194</v>
      </c>
      <c r="D45" s="171">
        <f>'06-11年电网电量交换Grid Exchange'!$E$10*西北电网NW!I47</f>
        <v>2547038.0511916983</v>
      </c>
      <c r="E45" s="171">
        <f>'06-11年电网电量交换Grid Exchange'!$E$10*西北电网NW!J47</f>
        <v>27.209253713987451</v>
      </c>
      <c r="F45" s="171">
        <f>'06-11年电网电量交换Grid Exchange'!$E$10*西北电网NW!K47</f>
        <v>39.815751345386893</v>
      </c>
      <c r="G45" s="171">
        <f>'06-11年电网电量交换Grid Exchange'!$E$10*西北电网NW!L47</f>
        <v>2559583.3764354731</v>
      </c>
      <c r="H45" s="453" t="s">
        <v>455</v>
      </c>
      <c r="I45" s="172">
        <f>(D44+D45)/($B$44+$B$45)</f>
        <v>7.8340005112232882</v>
      </c>
      <c r="J45" s="172">
        <f t="shared" ref="J45:L45" si="11">(E44+E45)/($B$44+$B$45)</f>
        <v>8.4149180276433332E-5</v>
      </c>
      <c r="K45" s="172">
        <f t="shared" si="11"/>
        <v>1.2208590223852404E-4</v>
      </c>
      <c r="L45" s="173">
        <f t="shared" si="11"/>
        <v>7.8724858395972799</v>
      </c>
      <c r="M45" s="29"/>
      <c r="N45" s="29"/>
    </row>
    <row r="46" spans="1:14" hidden="1" outlineLevel="1" x14ac:dyDescent="0.15">
      <c r="A46" s="257"/>
      <c r="B46" s="187"/>
      <c r="C46" s="400"/>
      <c r="D46" s="65"/>
      <c r="E46" s="187"/>
      <c r="F46" s="36"/>
      <c r="G46" s="416"/>
      <c r="H46" s="1049"/>
      <c r="I46" s="1047"/>
      <c r="J46" s="1047"/>
      <c r="K46" s="1047"/>
      <c r="L46" s="205"/>
      <c r="M46" s="29"/>
      <c r="N46" s="29"/>
    </row>
    <row r="47" spans="1:14" collapsed="1" x14ac:dyDescent="0.15"/>
    <row r="48" spans="1:14" ht="22.5" customHeight="1" x14ac:dyDescent="0.15">
      <c r="A48" s="338" t="s">
        <v>75</v>
      </c>
    </row>
    <row r="49" spans="1:19" ht="48.75" hidden="1" customHeight="1" outlineLevel="1" x14ac:dyDescent="0.15">
      <c r="A49" s="1050" t="s">
        <v>69</v>
      </c>
      <c r="B49" s="1051"/>
      <c r="C49" s="1051"/>
      <c r="D49" s="1051"/>
      <c r="E49" s="1051"/>
      <c r="F49" s="1051"/>
      <c r="G49" s="1051"/>
      <c r="H49" s="1051"/>
      <c r="I49" s="1051"/>
      <c r="J49" s="1051"/>
      <c r="K49" s="1051"/>
      <c r="L49" s="1051"/>
      <c r="M49" s="1051"/>
      <c r="N49" s="1051"/>
      <c r="O49" s="1051"/>
      <c r="P49" s="1051"/>
      <c r="Q49" s="1051"/>
      <c r="R49" s="1051"/>
    </row>
    <row r="50" spans="1:19" ht="67.5" hidden="1" outlineLevel="1" x14ac:dyDescent="0.15">
      <c r="A50" s="224" t="s">
        <v>398</v>
      </c>
      <c r="B50" s="224" t="s">
        <v>399</v>
      </c>
      <c r="C50" s="224" t="s">
        <v>249</v>
      </c>
      <c r="D50" s="224" t="s">
        <v>250</v>
      </c>
      <c r="E50" s="224" t="s">
        <v>251</v>
      </c>
      <c r="F50" s="224" t="s">
        <v>252</v>
      </c>
      <c r="G50" s="224" t="s">
        <v>253</v>
      </c>
      <c r="H50" s="224" t="s">
        <v>254</v>
      </c>
      <c r="I50" s="224" t="s">
        <v>255</v>
      </c>
      <c r="J50" s="224" t="s">
        <v>156</v>
      </c>
      <c r="K50" s="224" t="s">
        <v>218</v>
      </c>
      <c r="L50" s="225" t="s">
        <v>217</v>
      </c>
      <c r="M50" s="224" t="s">
        <v>94</v>
      </c>
      <c r="N50" s="224" t="s">
        <v>95</v>
      </c>
      <c r="O50" s="224" t="s">
        <v>98</v>
      </c>
      <c r="P50" s="224" t="s">
        <v>99</v>
      </c>
      <c r="Q50" s="224" t="s">
        <v>100</v>
      </c>
      <c r="R50" s="226" t="s">
        <v>101</v>
      </c>
    </row>
    <row r="51" spans="1:19" ht="66" hidden="1" outlineLevel="1" x14ac:dyDescent="0.15">
      <c r="A51" s="46"/>
      <c r="B51" s="46"/>
      <c r="C51" s="46"/>
      <c r="D51" s="46"/>
      <c r="E51" s="46"/>
      <c r="F51" s="46"/>
      <c r="G51" s="46"/>
      <c r="H51" s="46"/>
      <c r="I51" s="46"/>
      <c r="J51" s="262" t="s">
        <v>92</v>
      </c>
      <c r="K51" s="46" t="s">
        <v>404</v>
      </c>
      <c r="L51" s="262" t="s">
        <v>93</v>
      </c>
      <c r="M51" s="227" t="s">
        <v>96</v>
      </c>
      <c r="N51" s="227" t="s">
        <v>97</v>
      </c>
      <c r="O51" s="227" t="s">
        <v>405</v>
      </c>
      <c r="P51" s="227" t="s">
        <v>405</v>
      </c>
      <c r="Q51" s="227" t="s">
        <v>405</v>
      </c>
      <c r="R51" s="228" t="s">
        <v>405</v>
      </c>
    </row>
    <row r="52" spans="1:19" hidden="1" outlineLevel="1" x14ac:dyDescent="0.15">
      <c r="A52" s="162"/>
      <c r="B52" s="163"/>
      <c r="C52" s="163" t="s">
        <v>380</v>
      </c>
      <c r="D52" s="163" t="s">
        <v>381</v>
      </c>
      <c r="E52" s="163" t="s">
        <v>382</v>
      </c>
      <c r="F52" s="163" t="s">
        <v>388</v>
      </c>
      <c r="G52" s="163" t="s">
        <v>384</v>
      </c>
      <c r="H52" s="163" t="s">
        <v>385</v>
      </c>
      <c r="I52" s="163" t="s">
        <v>390</v>
      </c>
      <c r="J52" s="163" t="s">
        <v>378</v>
      </c>
      <c r="K52" s="164" t="s">
        <v>379</v>
      </c>
      <c r="L52" s="165" t="s">
        <v>375</v>
      </c>
      <c r="M52" s="164" t="s">
        <v>376</v>
      </c>
      <c r="N52" s="164" t="s">
        <v>256</v>
      </c>
      <c r="O52" s="164" t="s">
        <v>225</v>
      </c>
      <c r="P52" s="340" t="s">
        <v>257</v>
      </c>
      <c r="Q52" s="340" t="s">
        <v>258</v>
      </c>
      <c r="R52" s="166" t="s">
        <v>259</v>
      </c>
      <c r="S52" s="159"/>
    </row>
    <row r="53" spans="1:19" ht="31.5" hidden="1" outlineLevel="1" x14ac:dyDescent="0.15">
      <c r="A53" s="328" t="s">
        <v>324</v>
      </c>
      <c r="B53" s="329" t="s">
        <v>406</v>
      </c>
      <c r="C53" s="49">
        <v>2200.5700000000002</v>
      </c>
      <c r="D53" s="381">
        <v>9357</v>
      </c>
      <c r="E53" s="49">
        <v>3479.81</v>
      </c>
      <c r="F53" s="49">
        <v>2683.81</v>
      </c>
      <c r="G53" s="381">
        <v>1547.7</v>
      </c>
      <c r="H53" s="381">
        <v>3239</v>
      </c>
      <c r="I53" s="50">
        <f>SUM(C53:H53)</f>
        <v>22507.89</v>
      </c>
      <c r="J53" s="253">
        <f>'燃料参数Fuel EF'!B3</f>
        <v>26.37</v>
      </c>
      <c r="K53" s="156">
        <f>'燃料参数Fuel EF'!C3</f>
        <v>98</v>
      </c>
      <c r="L53" s="254">
        <f>'燃料参数Fuel EF'!D3</f>
        <v>20908</v>
      </c>
      <c r="M53" s="253">
        <f>'燃料参数Fuel EF'!E3</f>
        <v>1E-3</v>
      </c>
      <c r="N53" s="253">
        <f>'燃料参数Fuel EF'!F3</f>
        <v>1.5E-3</v>
      </c>
      <c r="O53" s="233">
        <f>I53*L53*J53*K53*44/12/100/100</f>
        <v>445917905.3914755</v>
      </c>
      <c r="P53" s="316">
        <f>I53*L53*M53/100</f>
        <v>4705.9496411999999</v>
      </c>
      <c r="Q53" s="316">
        <f>I53*L53*N53/100</f>
        <v>7058.9244617999993</v>
      </c>
      <c r="R53" s="313">
        <f>O53+P53*25+Q53*298</f>
        <v>448139113.62212187</v>
      </c>
      <c r="S53" s="159"/>
    </row>
    <row r="54" spans="1:19" ht="31.5" hidden="1" outlineLevel="1" x14ac:dyDescent="0.15">
      <c r="A54" s="235" t="s">
        <v>325</v>
      </c>
      <c r="B54" s="229" t="s">
        <v>406</v>
      </c>
      <c r="C54" s="49"/>
      <c r="D54" s="49">
        <v>3.07</v>
      </c>
      <c r="E54" s="49"/>
      <c r="F54" s="49"/>
      <c r="G54" s="381">
        <v>3.8</v>
      </c>
      <c r="H54" s="49"/>
      <c r="I54" s="50">
        <f t="shared" ref="I54:I69" si="12">SUM(C54:H54)</f>
        <v>6.8699999999999992</v>
      </c>
      <c r="J54" s="230">
        <f>'燃料参数Fuel EF'!B4</f>
        <v>25.41</v>
      </c>
      <c r="K54" s="157">
        <f>'燃料参数Fuel EF'!C4</f>
        <v>98</v>
      </c>
      <c r="L54" s="231">
        <f>'燃料参数Fuel EF'!D4</f>
        <v>26344</v>
      </c>
      <c r="M54" s="230">
        <f>'燃料参数Fuel EF'!E4</f>
        <v>1E-3</v>
      </c>
      <c r="N54" s="230">
        <f>'燃料参数Fuel EF'!F4</f>
        <v>1.5E-3</v>
      </c>
      <c r="O54" s="233">
        <f t="shared" ref="O54:O68" si="13">I54*L54*J54*K54*44/12/100/100</f>
        <v>165249.67953647996</v>
      </c>
      <c r="P54" s="233">
        <f t="shared" ref="P54:P68" si="14">I54*L54*M54/100</f>
        <v>1.8098327999999997</v>
      </c>
      <c r="Q54" s="233">
        <f t="shared" ref="Q54:Q68" si="15">I54*L54*N54/100</f>
        <v>2.7147491999999995</v>
      </c>
      <c r="R54" s="234">
        <f t="shared" ref="R54:R68" si="16">O54+P54*25+Q54*298</f>
        <v>166103.92061807998</v>
      </c>
    </row>
    <row r="55" spans="1:19" ht="31.5" hidden="1" outlineLevel="1" x14ac:dyDescent="0.15">
      <c r="A55" s="235" t="s">
        <v>326</v>
      </c>
      <c r="B55" s="229" t="s">
        <v>406</v>
      </c>
      <c r="C55" s="49">
        <v>0.04</v>
      </c>
      <c r="D55" s="49">
        <v>87.16</v>
      </c>
      <c r="E55" s="49"/>
      <c r="F55" s="49">
        <v>2.06</v>
      </c>
      <c r="G55" s="49">
        <v>96.42</v>
      </c>
      <c r="H55" s="49"/>
      <c r="I55" s="50">
        <f t="shared" si="12"/>
        <v>185.68</v>
      </c>
      <c r="J55" s="230">
        <f>'燃料参数Fuel EF'!B5</f>
        <v>25.41</v>
      </c>
      <c r="K55" s="157">
        <f>'燃料参数Fuel EF'!C5</f>
        <v>98</v>
      </c>
      <c r="L55" s="231">
        <f>'燃料参数Fuel EF'!D5</f>
        <v>10454</v>
      </c>
      <c r="M55" s="230">
        <f>'燃料参数Fuel EF'!E5</f>
        <v>1E-3</v>
      </c>
      <c r="N55" s="230">
        <f>'燃料参数Fuel EF'!F5</f>
        <v>1.5E-3</v>
      </c>
      <c r="O55" s="233">
        <f t="shared" si="13"/>
        <v>1772351.2438755198</v>
      </c>
      <c r="P55" s="233">
        <f t="shared" si="14"/>
        <v>19.410987200000001</v>
      </c>
      <c r="Q55" s="233">
        <f t="shared" si="15"/>
        <v>29.116480799999998</v>
      </c>
      <c r="R55" s="234">
        <f t="shared" si="16"/>
        <v>1781513.2298339198</v>
      </c>
    </row>
    <row r="56" spans="1:19" ht="31.5" hidden="1" outlineLevel="1" x14ac:dyDescent="0.15">
      <c r="A56" s="235" t="s">
        <v>327</v>
      </c>
      <c r="B56" s="229" t="s">
        <v>406</v>
      </c>
      <c r="C56" s="49"/>
      <c r="D56" s="49"/>
      <c r="E56" s="49"/>
      <c r="F56" s="49"/>
      <c r="G56" s="49"/>
      <c r="H56" s="49">
        <v>0.01</v>
      </c>
      <c r="I56" s="50">
        <f t="shared" si="12"/>
        <v>0.01</v>
      </c>
      <c r="J56" s="230">
        <f>'燃料参数Fuel EF'!B6</f>
        <v>33.56</v>
      </c>
      <c r="K56" s="157">
        <f>'燃料参数Fuel EF'!C6</f>
        <v>98</v>
      </c>
      <c r="L56" s="231">
        <f>'燃料参数Fuel EF'!D6</f>
        <v>17584</v>
      </c>
      <c r="M56" s="230">
        <f>'燃料参数Fuel EF'!E6</f>
        <v>1E-3</v>
      </c>
      <c r="N56" s="230">
        <f>'燃料参数Fuel EF'!F6</f>
        <v>1.5E-3</v>
      </c>
      <c r="O56" s="233">
        <f t="shared" si="13"/>
        <v>212.0494417066667</v>
      </c>
      <c r="P56" s="233">
        <f t="shared" si="14"/>
        <v>1.7584E-3</v>
      </c>
      <c r="Q56" s="233">
        <f t="shared" si="15"/>
        <v>2.6375999999999999E-3</v>
      </c>
      <c r="R56" s="234">
        <f t="shared" si="16"/>
        <v>212.8794065066667</v>
      </c>
    </row>
    <row r="57" spans="1:19" ht="31.5" hidden="1" outlineLevel="1" x14ac:dyDescent="0.15">
      <c r="A57" s="235" t="s">
        <v>328</v>
      </c>
      <c r="B57" s="229" t="s">
        <v>406</v>
      </c>
      <c r="C57" s="49"/>
      <c r="D57" s="49"/>
      <c r="E57" s="49"/>
      <c r="F57" s="49"/>
      <c r="G57" s="49"/>
      <c r="H57" s="49"/>
      <c r="I57" s="50">
        <f t="shared" si="12"/>
        <v>0</v>
      </c>
      <c r="J57" s="230">
        <f>'燃料参数Fuel EF'!B7</f>
        <v>29.42</v>
      </c>
      <c r="K57" s="157">
        <f>'燃料参数Fuel EF'!C7</f>
        <v>93</v>
      </c>
      <c r="L57" s="158">
        <f>'燃料参数Fuel EF'!D7</f>
        <v>28435</v>
      </c>
      <c r="M57" s="230">
        <f>'燃料参数Fuel EF'!E7</f>
        <v>1E-3</v>
      </c>
      <c r="N57" s="230">
        <f>'燃料参数Fuel EF'!F7</f>
        <v>1.5E-3</v>
      </c>
      <c r="O57" s="233">
        <f t="shared" si="13"/>
        <v>0</v>
      </c>
      <c r="P57" s="233">
        <f t="shared" si="14"/>
        <v>0</v>
      </c>
      <c r="Q57" s="233">
        <f t="shared" si="15"/>
        <v>0</v>
      </c>
      <c r="R57" s="234">
        <f t="shared" si="16"/>
        <v>0</v>
      </c>
    </row>
    <row r="58" spans="1:19" ht="31.5" hidden="1" outlineLevel="1" x14ac:dyDescent="0.15">
      <c r="A58" s="235" t="s">
        <v>329</v>
      </c>
      <c r="B58" s="229" t="s">
        <v>323</v>
      </c>
      <c r="C58" s="49">
        <v>0.08</v>
      </c>
      <c r="D58" s="49">
        <v>2.61</v>
      </c>
      <c r="E58" s="49">
        <v>0.25</v>
      </c>
      <c r="F58" s="49">
        <v>0.31</v>
      </c>
      <c r="G58" s="49">
        <v>0.91</v>
      </c>
      <c r="H58" s="49"/>
      <c r="I58" s="50">
        <f t="shared" si="12"/>
        <v>4.16</v>
      </c>
      <c r="J58" s="157">
        <f>'燃料参数Fuel EF'!B8</f>
        <v>13.58</v>
      </c>
      <c r="K58" s="157">
        <f>'燃料参数Fuel EF'!C8</f>
        <v>99</v>
      </c>
      <c r="L58" s="231">
        <f>'燃料参数Fuel EF'!D8</f>
        <v>173535</v>
      </c>
      <c r="M58" s="230">
        <f>'燃料参数Fuel EF'!E8</f>
        <v>1E-3</v>
      </c>
      <c r="N58" s="230">
        <f>'燃料参数Fuel EF'!F8</f>
        <v>1E-4</v>
      </c>
      <c r="O58" s="233">
        <f t="shared" si="13"/>
        <v>355866.2531424</v>
      </c>
      <c r="P58" s="233">
        <f t="shared" si="14"/>
        <v>7.2190559999999993</v>
      </c>
      <c r="Q58" s="233">
        <f t="shared" si="15"/>
        <v>0.72190560000000004</v>
      </c>
      <c r="R58" s="234">
        <f t="shared" si="16"/>
        <v>356261.85741120001</v>
      </c>
    </row>
    <row r="59" spans="1:19" ht="31.5" hidden="1" outlineLevel="1" x14ac:dyDescent="0.15">
      <c r="A59" s="235" t="s">
        <v>330</v>
      </c>
      <c r="B59" s="229" t="s">
        <v>323</v>
      </c>
      <c r="C59" s="49">
        <v>29.17</v>
      </c>
      <c r="D59" s="49">
        <v>25.79</v>
      </c>
      <c r="E59" s="49"/>
      <c r="F59" s="49">
        <v>24.69</v>
      </c>
      <c r="G59" s="49"/>
      <c r="H59" s="49">
        <v>23.98</v>
      </c>
      <c r="I59" s="50">
        <f t="shared" si="12"/>
        <v>103.63000000000001</v>
      </c>
      <c r="J59" s="384">
        <f>'燃料参数Fuel EF'!B9</f>
        <v>12.2</v>
      </c>
      <c r="K59" s="157">
        <f>'燃料参数Fuel EF'!C9</f>
        <v>99</v>
      </c>
      <c r="L59" s="231">
        <f>'燃料参数Fuel EF'!D9</f>
        <v>202218</v>
      </c>
      <c r="M59" s="230">
        <f>'燃料参数Fuel EF'!E9</f>
        <v>1E-3</v>
      </c>
      <c r="N59" s="230">
        <f>'燃料参数Fuel EF'!F9</f>
        <v>1E-4</v>
      </c>
      <c r="O59" s="233">
        <f t="shared" si="13"/>
        <v>9280508.324432401</v>
      </c>
      <c r="P59" s="233">
        <f t="shared" si="14"/>
        <v>209.55851340000004</v>
      </c>
      <c r="Q59" s="233">
        <f t="shared" si="15"/>
        <v>20.955851340000002</v>
      </c>
      <c r="R59" s="234">
        <f t="shared" si="16"/>
        <v>9291992.1309667211</v>
      </c>
    </row>
    <row r="60" spans="1:19" ht="31.5" hidden="1" outlineLevel="1" x14ac:dyDescent="0.15">
      <c r="A60" s="235" t="s">
        <v>331</v>
      </c>
      <c r="B60" s="229" t="s">
        <v>406</v>
      </c>
      <c r="C60" s="49"/>
      <c r="D60" s="49">
        <v>0.43</v>
      </c>
      <c r="E60" s="49"/>
      <c r="F60" s="49"/>
      <c r="G60" s="49"/>
      <c r="H60" s="49"/>
      <c r="I60" s="50">
        <f t="shared" si="12"/>
        <v>0.43</v>
      </c>
      <c r="J60" s="157">
        <f>'燃料参数Fuel EF'!B10</f>
        <v>20.079999999999998</v>
      </c>
      <c r="K60" s="157">
        <f>'燃料参数Fuel EF'!C10</f>
        <v>98</v>
      </c>
      <c r="L60" s="158">
        <f>'燃料参数Fuel EF'!D10</f>
        <v>41816</v>
      </c>
      <c r="M60" s="230">
        <f>'燃料参数Fuel EF'!E10</f>
        <v>3.0000000000000001E-3</v>
      </c>
      <c r="N60" s="230">
        <f>'燃料参数Fuel EF'!F10</f>
        <v>5.9999999999999995E-4</v>
      </c>
      <c r="O60" s="233">
        <f t="shared" si="13"/>
        <v>12973.948129706667</v>
      </c>
      <c r="P60" s="233">
        <f t="shared" si="14"/>
        <v>0.53942640000000008</v>
      </c>
      <c r="Q60" s="233">
        <f t="shared" si="15"/>
        <v>0.10788528</v>
      </c>
      <c r="R60" s="234">
        <f t="shared" si="16"/>
        <v>13019.583603146668</v>
      </c>
    </row>
    <row r="61" spans="1:19" ht="31.5" hidden="1" outlineLevel="1" x14ac:dyDescent="0.15">
      <c r="A61" s="235" t="s">
        <v>332</v>
      </c>
      <c r="B61" s="229" t="s">
        <v>406</v>
      </c>
      <c r="C61" s="49"/>
      <c r="D61" s="49"/>
      <c r="E61" s="49"/>
      <c r="F61" s="49">
        <v>0.04</v>
      </c>
      <c r="G61" s="49">
        <v>0.01</v>
      </c>
      <c r="H61" s="49"/>
      <c r="I61" s="50">
        <f t="shared" si="12"/>
        <v>0.05</v>
      </c>
      <c r="J61" s="384">
        <f>'燃料参数Fuel EF'!B11</f>
        <v>18.899999999999999</v>
      </c>
      <c r="K61" s="157">
        <f>'燃料参数Fuel EF'!C11</f>
        <v>98</v>
      </c>
      <c r="L61" s="158">
        <f>'燃料参数Fuel EF'!D11</f>
        <v>43070</v>
      </c>
      <c r="M61" s="230">
        <f>'燃料参数Fuel EF'!E11</f>
        <v>3.0000000000000001E-3</v>
      </c>
      <c r="N61" s="230">
        <f>'燃料参数Fuel EF'!F11</f>
        <v>5.9999999999999995E-4</v>
      </c>
      <c r="O61" s="233">
        <f t="shared" si="13"/>
        <v>1462.5279899999996</v>
      </c>
      <c r="P61" s="233">
        <f t="shared" si="14"/>
        <v>6.460500000000001E-2</v>
      </c>
      <c r="Q61" s="233">
        <f t="shared" si="15"/>
        <v>1.2920999999999998E-2</v>
      </c>
      <c r="R61" s="234">
        <f t="shared" si="16"/>
        <v>1467.9935729999995</v>
      </c>
    </row>
    <row r="62" spans="1:19" ht="31.5" hidden="1" outlineLevel="1" x14ac:dyDescent="0.15">
      <c r="A62" s="235" t="s">
        <v>333</v>
      </c>
      <c r="B62" s="229" t="s">
        <v>406</v>
      </c>
      <c r="C62" s="49">
        <v>0.98</v>
      </c>
      <c r="D62" s="49">
        <v>3.21</v>
      </c>
      <c r="E62" s="49">
        <v>2.5099999999999998</v>
      </c>
      <c r="F62" s="49">
        <v>2.83</v>
      </c>
      <c r="G62" s="49">
        <v>1.93</v>
      </c>
      <c r="H62" s="49"/>
      <c r="I62" s="50">
        <f t="shared" si="12"/>
        <v>11.459999999999999</v>
      </c>
      <c r="J62" s="384">
        <f>'燃料参数Fuel EF'!B12</f>
        <v>20.2</v>
      </c>
      <c r="K62" s="157">
        <f>'燃料参数Fuel EF'!C12</f>
        <v>98</v>
      </c>
      <c r="L62" s="158">
        <f>'燃料参数Fuel EF'!D12</f>
        <v>42652</v>
      </c>
      <c r="M62" s="230">
        <f>'燃料参数Fuel EF'!E12</f>
        <v>3.0000000000000001E-3</v>
      </c>
      <c r="N62" s="230">
        <f>'燃料参数Fuel EF'!F12</f>
        <v>5.9999999999999995E-4</v>
      </c>
      <c r="O62" s="233">
        <f t="shared" si="13"/>
        <v>354791.24443840003</v>
      </c>
      <c r="P62" s="233">
        <f t="shared" si="14"/>
        <v>14.663757599999999</v>
      </c>
      <c r="Q62" s="233">
        <f t="shared" si="15"/>
        <v>2.9327515200000001</v>
      </c>
      <c r="R62" s="234">
        <f t="shared" si="16"/>
        <v>356031.79833136004</v>
      </c>
    </row>
    <row r="63" spans="1:19" ht="31.5" hidden="1" outlineLevel="1" x14ac:dyDescent="0.15">
      <c r="A63" s="235" t="s">
        <v>334</v>
      </c>
      <c r="B63" s="229" t="s">
        <v>406</v>
      </c>
      <c r="C63" s="49">
        <v>0.42</v>
      </c>
      <c r="D63" s="49">
        <v>1.25</v>
      </c>
      <c r="E63" s="49">
        <v>1.33</v>
      </c>
      <c r="F63" s="49">
        <v>0.63</v>
      </c>
      <c r="G63" s="49">
        <v>0.64</v>
      </c>
      <c r="H63" s="49">
        <v>1.74</v>
      </c>
      <c r="I63" s="50">
        <f t="shared" si="12"/>
        <v>6.01</v>
      </c>
      <c r="J63" s="384">
        <f>'燃料参数Fuel EF'!B13</f>
        <v>21.1</v>
      </c>
      <c r="K63" s="157">
        <f>'燃料参数Fuel EF'!C13</f>
        <v>98</v>
      </c>
      <c r="L63" s="158">
        <f>'燃料参数Fuel EF'!D13</f>
        <v>41816</v>
      </c>
      <c r="M63" s="230">
        <f>'燃料参数Fuel EF'!E13</f>
        <v>3.0000000000000001E-3</v>
      </c>
      <c r="N63" s="230">
        <f>'燃料参数Fuel EF'!F13</f>
        <v>5.9999999999999995E-4</v>
      </c>
      <c r="O63" s="233">
        <f t="shared" si="13"/>
        <v>190544.72068426668</v>
      </c>
      <c r="P63" s="233">
        <f t="shared" si="14"/>
        <v>7.5394248000000008</v>
      </c>
      <c r="Q63" s="233">
        <f t="shared" si="15"/>
        <v>1.5078849599999997</v>
      </c>
      <c r="R63" s="234">
        <f t="shared" si="16"/>
        <v>191182.55602234666</v>
      </c>
    </row>
    <row r="64" spans="1:19" ht="31.5" hidden="1" outlineLevel="1" x14ac:dyDescent="0.15">
      <c r="A64" s="235" t="s">
        <v>335</v>
      </c>
      <c r="B64" s="229" t="s">
        <v>406</v>
      </c>
      <c r="C64" s="49"/>
      <c r="D64" s="49"/>
      <c r="E64" s="49"/>
      <c r="F64" s="49"/>
      <c r="G64" s="49"/>
      <c r="H64" s="49"/>
      <c r="I64" s="50">
        <f t="shared" si="12"/>
        <v>0</v>
      </c>
      <c r="J64" s="384">
        <f>'燃料参数Fuel EF'!B14</f>
        <v>17.2</v>
      </c>
      <c r="K64" s="157">
        <f>'燃料参数Fuel EF'!C14</f>
        <v>99</v>
      </c>
      <c r="L64" s="158">
        <f>'燃料参数Fuel EF'!D14</f>
        <v>50179</v>
      </c>
      <c r="M64" s="230">
        <f>'燃料参数Fuel EF'!E14</f>
        <v>1E-3</v>
      </c>
      <c r="N64" s="230">
        <f>'燃料参数Fuel EF'!F14</f>
        <v>1E-4</v>
      </c>
      <c r="O64" s="233">
        <f t="shared" si="13"/>
        <v>0</v>
      </c>
      <c r="P64" s="233">
        <f t="shared" si="14"/>
        <v>0</v>
      </c>
      <c r="Q64" s="233">
        <f t="shared" si="15"/>
        <v>0</v>
      </c>
      <c r="R64" s="234">
        <f t="shared" si="16"/>
        <v>0</v>
      </c>
    </row>
    <row r="65" spans="1:18" ht="31.5" hidden="1" outlineLevel="1" x14ac:dyDescent="0.15">
      <c r="A65" s="235" t="s">
        <v>336</v>
      </c>
      <c r="B65" s="229" t="s">
        <v>406</v>
      </c>
      <c r="C65" s="49">
        <v>1.43</v>
      </c>
      <c r="D65" s="49">
        <v>10.01</v>
      </c>
      <c r="E65" s="49">
        <v>0.97</v>
      </c>
      <c r="F65" s="381">
        <v>0.7</v>
      </c>
      <c r="G65" s="49"/>
      <c r="H65" s="13"/>
      <c r="I65" s="50">
        <f t="shared" si="12"/>
        <v>13.11</v>
      </c>
      <c r="J65" s="384">
        <f>'燃料参数Fuel EF'!B15</f>
        <v>18.2</v>
      </c>
      <c r="K65" s="157">
        <f>'燃料参数Fuel EF'!C15</f>
        <v>99</v>
      </c>
      <c r="L65" s="158">
        <f>'燃料参数Fuel EF'!D15</f>
        <v>45998</v>
      </c>
      <c r="M65" s="230">
        <f>'燃料参数Fuel EF'!E15</f>
        <v>1E-3</v>
      </c>
      <c r="N65" s="230">
        <f>'燃料参数Fuel EF'!F15</f>
        <v>1E-4</v>
      </c>
      <c r="O65" s="233">
        <f t="shared" si="13"/>
        <v>398400.29709479993</v>
      </c>
      <c r="P65" s="233">
        <f t="shared" si="14"/>
        <v>6.0303378000000007</v>
      </c>
      <c r="Q65" s="233">
        <f t="shared" si="15"/>
        <v>0.60303378000000007</v>
      </c>
      <c r="R65" s="234">
        <f t="shared" si="16"/>
        <v>398730.75960623991</v>
      </c>
    </row>
    <row r="66" spans="1:18" ht="31.5" hidden="1" outlineLevel="1" x14ac:dyDescent="0.15">
      <c r="A66" s="235" t="s">
        <v>337</v>
      </c>
      <c r="B66" s="229" t="s">
        <v>323</v>
      </c>
      <c r="C66" s="49"/>
      <c r="D66" s="49">
        <v>0.12</v>
      </c>
      <c r="E66" s="49">
        <v>0.18</v>
      </c>
      <c r="F66" s="49"/>
      <c r="G66" s="381">
        <v>0.2</v>
      </c>
      <c r="H66" s="49">
        <v>1.87</v>
      </c>
      <c r="I66" s="50">
        <f t="shared" si="12"/>
        <v>2.37</v>
      </c>
      <c r="J66" s="157">
        <f>'燃料参数Fuel EF'!B16</f>
        <v>15.32</v>
      </c>
      <c r="K66" s="157">
        <f>'燃料参数Fuel EF'!C16</f>
        <v>99</v>
      </c>
      <c r="L66" s="158">
        <f>'燃料参数Fuel EF'!D16</f>
        <v>389310</v>
      </c>
      <c r="M66" s="230">
        <f>'燃料参数Fuel EF'!E16</f>
        <v>1E-3</v>
      </c>
      <c r="N66" s="230">
        <f>'燃料参数Fuel EF'!F16</f>
        <v>1E-4</v>
      </c>
      <c r="O66" s="233">
        <f t="shared" si="13"/>
        <v>513108.60230520013</v>
      </c>
      <c r="P66" s="233">
        <f t="shared" si="14"/>
        <v>9.2266469999999998</v>
      </c>
      <c r="Q66" s="233">
        <f t="shared" si="15"/>
        <v>0.92266470000000012</v>
      </c>
      <c r="R66" s="234">
        <f t="shared" si="16"/>
        <v>513614.22256080015</v>
      </c>
    </row>
    <row r="67" spans="1:18" ht="31.5" hidden="1" outlineLevel="1" x14ac:dyDescent="0.15">
      <c r="A67" s="235" t="s">
        <v>338</v>
      </c>
      <c r="B67" s="229" t="s">
        <v>406</v>
      </c>
      <c r="C67" s="49"/>
      <c r="D67" s="49"/>
      <c r="E67" s="49"/>
      <c r="F67" s="49"/>
      <c r="G67" s="49"/>
      <c r="H67" s="49"/>
      <c r="I67" s="50">
        <f t="shared" si="12"/>
        <v>0</v>
      </c>
      <c r="J67" s="385">
        <f>'燃料参数Fuel EF'!B17</f>
        <v>20</v>
      </c>
      <c r="K67" s="157">
        <f>'燃料参数Fuel EF'!C17</f>
        <v>98</v>
      </c>
      <c r="L67" s="231">
        <f>'燃料参数Fuel EF'!D17</f>
        <v>35168</v>
      </c>
      <c r="M67" s="230">
        <f>'燃料参数Fuel EF'!E17</f>
        <v>3.0000000000000001E-3</v>
      </c>
      <c r="N67" s="230">
        <f>'燃料参数Fuel EF'!F17</f>
        <v>5.9999999999999995E-4</v>
      </c>
      <c r="O67" s="233">
        <f t="shared" si="13"/>
        <v>0</v>
      </c>
      <c r="P67" s="233">
        <f t="shared" si="14"/>
        <v>0</v>
      </c>
      <c r="Q67" s="233">
        <f t="shared" si="15"/>
        <v>0</v>
      </c>
      <c r="R67" s="234">
        <f t="shared" si="16"/>
        <v>0</v>
      </c>
    </row>
    <row r="68" spans="1:18" ht="31.5" hidden="1" outlineLevel="1" x14ac:dyDescent="0.15">
      <c r="A68" s="235" t="s">
        <v>339</v>
      </c>
      <c r="B68" s="229" t="s">
        <v>406</v>
      </c>
      <c r="C68" s="51"/>
      <c r="D68" s="51"/>
      <c r="E68" s="51"/>
      <c r="F68" s="51"/>
      <c r="G68" s="51"/>
      <c r="H68" s="15"/>
      <c r="I68" s="50">
        <f t="shared" si="12"/>
        <v>0</v>
      </c>
      <c r="J68" s="230">
        <f>'燃料参数Fuel EF'!B18</f>
        <v>29.42</v>
      </c>
      <c r="K68" s="157">
        <f>'燃料参数Fuel EF'!C18</f>
        <v>93</v>
      </c>
      <c r="L68" s="231">
        <f>'燃料参数Fuel EF'!D18</f>
        <v>38099</v>
      </c>
      <c r="M68" s="230">
        <f>'燃料参数Fuel EF'!E18</f>
        <v>1E-3</v>
      </c>
      <c r="N68" s="230">
        <f>'燃料参数Fuel EF'!F18</f>
        <v>1.5E-3</v>
      </c>
      <c r="O68" s="233">
        <f t="shared" si="13"/>
        <v>0</v>
      </c>
      <c r="P68" s="233">
        <f t="shared" si="14"/>
        <v>0</v>
      </c>
      <c r="Q68" s="233">
        <f t="shared" si="15"/>
        <v>0</v>
      </c>
      <c r="R68" s="234">
        <f t="shared" si="16"/>
        <v>0</v>
      </c>
    </row>
    <row r="69" spans="1:18" ht="31.5" hidden="1" outlineLevel="1" x14ac:dyDescent="0.15">
      <c r="A69" s="235" t="s">
        <v>247</v>
      </c>
      <c r="B69" s="236" t="s">
        <v>407</v>
      </c>
      <c r="C69" s="51">
        <v>23.43</v>
      </c>
      <c r="D69" s="51">
        <v>63.65</v>
      </c>
      <c r="E69" s="51">
        <v>35.950000000000003</v>
      </c>
      <c r="F69" s="51">
        <v>29.46</v>
      </c>
      <c r="G69" s="51">
        <v>23.21</v>
      </c>
      <c r="H69" s="51"/>
      <c r="I69" s="50">
        <f t="shared" si="12"/>
        <v>175.70000000000002</v>
      </c>
      <c r="J69" s="157">
        <f>'燃料参数Fuel EF'!B19</f>
        <v>0</v>
      </c>
      <c r="K69" s="157">
        <f>'燃料参数Fuel EF'!C19</f>
        <v>0</v>
      </c>
      <c r="L69" s="157">
        <f>'燃料参数Fuel EF'!D19</f>
        <v>0</v>
      </c>
      <c r="M69" s="189"/>
      <c r="N69" s="189"/>
      <c r="O69" s="233"/>
      <c r="P69" s="233"/>
      <c r="Q69" s="233"/>
      <c r="R69" s="234"/>
    </row>
    <row r="70" spans="1:18" hidden="1" outlineLevel="1" x14ac:dyDescent="0.15">
      <c r="A70" s="17"/>
      <c r="B70" s="52"/>
      <c r="C70" s="52"/>
      <c r="D70" s="52"/>
      <c r="E70" s="52"/>
      <c r="F70" s="52"/>
      <c r="G70" s="52"/>
      <c r="H70" s="52"/>
      <c r="I70" s="53"/>
      <c r="J70" s="18"/>
      <c r="K70" s="18"/>
      <c r="L70" s="40"/>
      <c r="M70" s="188"/>
      <c r="N70" s="237" t="s">
        <v>343</v>
      </c>
      <c r="O70" s="238">
        <f>SUM(O53:O68)</f>
        <v>458963374.28254634</v>
      </c>
      <c r="P70" s="238">
        <f>SUM(P53:P68)</f>
        <v>4982.0139875999994</v>
      </c>
      <c r="Q70" s="238">
        <f>SUM(Q53:Q68)</f>
        <v>7118.5232275799999</v>
      </c>
      <c r="R70" s="255">
        <f>O70+P70*25+Q70*298</f>
        <v>461209244.55405521</v>
      </c>
    </row>
    <row r="71" spans="1:18" hidden="1" outlineLevel="1" x14ac:dyDescent="0.15">
      <c r="A71" s="1055" t="s">
        <v>147</v>
      </c>
      <c r="B71" s="1056"/>
      <c r="C71" s="1056"/>
      <c r="D71" s="1056"/>
      <c r="E71" s="1056"/>
      <c r="F71" s="1056"/>
      <c r="G71" s="54"/>
      <c r="H71" s="54"/>
      <c r="I71" s="55"/>
    </row>
    <row r="72" spans="1:18" hidden="1" outlineLevel="1" x14ac:dyDescent="0.15">
      <c r="A72" s="1053" t="s">
        <v>361</v>
      </c>
      <c r="B72" s="1054"/>
      <c r="C72" s="1054"/>
      <c r="D72" s="1054"/>
      <c r="E72" s="1054"/>
      <c r="G72" s="54"/>
      <c r="H72" s="54"/>
      <c r="I72" s="55"/>
    </row>
    <row r="73" spans="1:18" hidden="1" outlineLevel="1" x14ac:dyDescent="0.15">
      <c r="A73" s="1053" t="s">
        <v>341</v>
      </c>
      <c r="B73" s="1054"/>
      <c r="C73" s="1054"/>
      <c r="G73" s="54"/>
      <c r="H73" s="54"/>
      <c r="I73" s="55"/>
    </row>
    <row r="74" spans="1:18" hidden="1" outlineLevel="1" x14ac:dyDescent="0.15"/>
    <row r="75" spans="1:18" ht="48" hidden="1" customHeight="1" outlineLevel="1" x14ac:dyDescent="0.15">
      <c r="A75" s="1046" t="s">
        <v>60</v>
      </c>
      <c r="B75" s="1046"/>
      <c r="C75" s="1046"/>
      <c r="D75" s="1046"/>
      <c r="E75" s="1046"/>
      <c r="F75" s="1047"/>
      <c r="G75" s="1047"/>
      <c r="H75" s="1047"/>
      <c r="I75" s="1047"/>
      <c r="J75" s="1024"/>
      <c r="K75" s="1024"/>
      <c r="L75" s="1024"/>
      <c r="M75" s="1024"/>
      <c r="N75" s="1024"/>
    </row>
    <row r="76" spans="1:18" ht="78.75" hidden="1" outlineLevel="1" x14ac:dyDescent="0.15">
      <c r="A76" s="1020" t="s">
        <v>345</v>
      </c>
      <c r="B76" s="128" t="s">
        <v>356</v>
      </c>
      <c r="C76" s="240" t="s">
        <v>356</v>
      </c>
      <c r="D76" s="240" t="s">
        <v>360</v>
      </c>
      <c r="E76" s="241" t="s">
        <v>351</v>
      </c>
      <c r="F76" s="240" t="s">
        <v>353</v>
      </c>
      <c r="G76" s="240" t="s">
        <v>353</v>
      </c>
      <c r="H76" s="240" t="s">
        <v>350</v>
      </c>
      <c r="I76" s="240" t="s">
        <v>352</v>
      </c>
      <c r="J76" s="128" t="s">
        <v>354</v>
      </c>
      <c r="K76" s="240" t="s">
        <v>355</v>
      </c>
      <c r="L76" s="240" t="s">
        <v>363</v>
      </c>
      <c r="M76" s="241" t="s">
        <v>362</v>
      </c>
      <c r="N76" s="241" t="s">
        <v>357</v>
      </c>
    </row>
    <row r="77" spans="1:18" ht="31.5" hidden="1" outlineLevel="1" x14ac:dyDescent="0.15">
      <c r="A77" s="1048"/>
      <c r="B77" s="242" t="s">
        <v>144</v>
      </c>
      <c r="C77" s="127" t="s">
        <v>349</v>
      </c>
      <c r="D77" s="80" t="s">
        <v>145</v>
      </c>
      <c r="E77" s="243" t="s">
        <v>349</v>
      </c>
      <c r="F77" s="80" t="s">
        <v>146</v>
      </c>
      <c r="G77" s="127" t="s">
        <v>349</v>
      </c>
      <c r="H77" s="80" t="s">
        <v>145</v>
      </c>
      <c r="I77" s="127" t="s">
        <v>349</v>
      </c>
      <c r="J77" s="244" t="s">
        <v>146</v>
      </c>
      <c r="K77" s="80" t="s">
        <v>145</v>
      </c>
      <c r="L77" s="80" t="s">
        <v>146</v>
      </c>
      <c r="M77" s="243" t="s">
        <v>349</v>
      </c>
      <c r="N77" s="243" t="s">
        <v>349</v>
      </c>
    </row>
    <row r="78" spans="1:18" hidden="1" outlineLevel="1" x14ac:dyDescent="0.15">
      <c r="A78" s="308" t="s">
        <v>260</v>
      </c>
      <c r="B78" s="23">
        <v>421</v>
      </c>
      <c r="C78" s="56">
        <f t="shared" ref="C78:C83" si="17">B78*10000</f>
        <v>4210000</v>
      </c>
      <c r="D78" s="23">
        <v>7.72</v>
      </c>
      <c r="E78" s="182">
        <f t="shared" ref="E78:E83" si="18">C78*(100-D78)/100</f>
        <v>3884988</v>
      </c>
      <c r="F78" s="23">
        <v>73</v>
      </c>
      <c r="G78" s="222">
        <f t="shared" ref="G78:G83" si="19">F78*10000</f>
        <v>730000</v>
      </c>
      <c r="H78" s="21">
        <v>1.07</v>
      </c>
      <c r="I78" s="182">
        <f t="shared" ref="I78:I83" si="20">(1-H78/100)*G78</f>
        <v>722189</v>
      </c>
      <c r="J78" s="23">
        <v>0</v>
      </c>
      <c r="K78" s="23"/>
      <c r="L78" s="24"/>
      <c r="M78" s="25">
        <f>J78*(1-K78/100)*10000+L78*10000</f>
        <v>0</v>
      </c>
      <c r="N78" s="25">
        <f t="shared" ref="N78:N83" si="21">M78+I78+E78</f>
        <v>4607177</v>
      </c>
    </row>
    <row r="79" spans="1:18" hidden="1" outlineLevel="1" x14ac:dyDescent="0.15">
      <c r="A79" s="309" t="s">
        <v>261</v>
      </c>
      <c r="B79" s="23">
        <v>1773</v>
      </c>
      <c r="C79" s="56">
        <f t="shared" si="17"/>
        <v>17730000</v>
      </c>
      <c r="D79" s="23">
        <v>7.55</v>
      </c>
      <c r="E79" s="182">
        <f t="shared" si="18"/>
        <v>16391385</v>
      </c>
      <c r="F79" s="23">
        <v>91</v>
      </c>
      <c r="G79" s="56">
        <f t="shared" si="19"/>
        <v>910000</v>
      </c>
      <c r="H79" s="21">
        <v>0.54</v>
      </c>
      <c r="I79" s="182">
        <f t="shared" si="20"/>
        <v>905086</v>
      </c>
      <c r="J79" s="23">
        <v>0</v>
      </c>
      <c r="K79" s="23"/>
      <c r="L79" s="24"/>
      <c r="M79" s="25">
        <f t="shared" ref="M79:M83" si="22">J79*(1-K79/100)*10000+L79*10000</f>
        <v>0</v>
      </c>
      <c r="N79" s="25">
        <f t="shared" si="21"/>
        <v>17296471</v>
      </c>
    </row>
    <row r="80" spans="1:18" hidden="1" outlineLevel="1" x14ac:dyDescent="0.15">
      <c r="A80" s="309" t="s">
        <v>262</v>
      </c>
      <c r="B80" s="23">
        <v>609</v>
      </c>
      <c r="C80" s="56">
        <f t="shared" si="17"/>
        <v>6090000</v>
      </c>
      <c r="D80" s="23">
        <v>6.69</v>
      </c>
      <c r="E80" s="182">
        <f t="shared" si="18"/>
        <v>5682579</v>
      </c>
      <c r="F80" s="23">
        <v>933</v>
      </c>
      <c r="G80" s="56">
        <f t="shared" si="19"/>
        <v>9330000</v>
      </c>
      <c r="H80" s="21">
        <v>0.13</v>
      </c>
      <c r="I80" s="182">
        <f t="shared" si="20"/>
        <v>9317871</v>
      </c>
      <c r="J80" s="159">
        <v>0.04</v>
      </c>
      <c r="K80" s="159">
        <v>4.22</v>
      </c>
      <c r="L80" s="174"/>
      <c r="M80" s="25">
        <f t="shared" si="22"/>
        <v>383.12</v>
      </c>
      <c r="N80" s="25">
        <f t="shared" si="21"/>
        <v>15000833.119999999</v>
      </c>
    </row>
    <row r="81" spans="1:18" hidden="1" outlineLevel="1" x14ac:dyDescent="0.15">
      <c r="A81" s="309" t="s">
        <v>263</v>
      </c>
      <c r="B81" s="23">
        <v>542</v>
      </c>
      <c r="C81" s="56">
        <f t="shared" si="17"/>
        <v>5420000</v>
      </c>
      <c r="D81" s="23">
        <v>7.18</v>
      </c>
      <c r="E81" s="182">
        <f t="shared" si="18"/>
        <v>5030843.9999999991</v>
      </c>
      <c r="F81" s="23">
        <v>294</v>
      </c>
      <c r="G81" s="56">
        <f t="shared" si="19"/>
        <v>2940000</v>
      </c>
      <c r="H81" s="21">
        <v>0.5</v>
      </c>
      <c r="I81" s="182">
        <f t="shared" si="20"/>
        <v>2925300</v>
      </c>
      <c r="J81" s="23">
        <v>0</v>
      </c>
      <c r="K81" s="23"/>
      <c r="L81" s="24"/>
      <c r="M81" s="25">
        <f t="shared" si="22"/>
        <v>0</v>
      </c>
      <c r="N81" s="25">
        <f t="shared" si="21"/>
        <v>7956143.9999999991</v>
      </c>
    </row>
    <row r="82" spans="1:18" hidden="1" outlineLevel="1" x14ac:dyDescent="0.15">
      <c r="A82" s="309" t="s">
        <v>264</v>
      </c>
      <c r="B82" s="23">
        <v>288</v>
      </c>
      <c r="C82" s="56">
        <f t="shared" si="17"/>
        <v>2880000</v>
      </c>
      <c r="D82" s="386">
        <v>9.1999999999999993</v>
      </c>
      <c r="E82" s="182">
        <f t="shared" si="18"/>
        <v>2615040</v>
      </c>
      <c r="F82" s="23">
        <v>77</v>
      </c>
      <c r="G82" s="56">
        <f t="shared" si="19"/>
        <v>770000</v>
      </c>
      <c r="H82" s="21">
        <v>0.73</v>
      </c>
      <c r="I82" s="182">
        <f t="shared" si="20"/>
        <v>764379</v>
      </c>
      <c r="J82" s="23">
        <v>0</v>
      </c>
      <c r="K82" s="23"/>
      <c r="L82" s="24"/>
      <c r="M82" s="25">
        <f t="shared" si="22"/>
        <v>0</v>
      </c>
      <c r="N82" s="25">
        <f t="shared" si="21"/>
        <v>3379419</v>
      </c>
    </row>
    <row r="83" spans="1:18" hidden="1" outlineLevel="1" x14ac:dyDescent="0.15">
      <c r="A83" s="309" t="s">
        <v>265</v>
      </c>
      <c r="B83" s="23">
        <v>451</v>
      </c>
      <c r="C83" s="56">
        <f t="shared" si="17"/>
        <v>4510000</v>
      </c>
      <c r="D83" s="23">
        <v>8.68</v>
      </c>
      <c r="E83" s="182">
        <f t="shared" si="18"/>
        <v>4118531.9999999995</v>
      </c>
      <c r="F83" s="23">
        <v>775</v>
      </c>
      <c r="G83" s="65">
        <f t="shared" si="19"/>
        <v>7750000</v>
      </c>
      <c r="H83" s="21">
        <v>0.46</v>
      </c>
      <c r="I83" s="182">
        <f t="shared" si="20"/>
        <v>7714350</v>
      </c>
      <c r="J83" s="23">
        <v>0</v>
      </c>
      <c r="K83" s="23"/>
      <c r="L83" s="24"/>
      <c r="M83" s="25">
        <f t="shared" si="22"/>
        <v>0</v>
      </c>
      <c r="N83" s="25">
        <f t="shared" si="21"/>
        <v>11832882</v>
      </c>
    </row>
    <row r="84" spans="1:18" hidden="1" outlineLevel="1" x14ac:dyDescent="0.15">
      <c r="A84" s="473" t="s">
        <v>343</v>
      </c>
      <c r="B84" s="27"/>
      <c r="C84" s="27"/>
      <c r="D84" s="27"/>
      <c r="E84" s="78">
        <f>SUM(E78:E83)</f>
        <v>37723368</v>
      </c>
      <c r="F84" s="27"/>
      <c r="G84" s="27"/>
      <c r="H84" s="27"/>
      <c r="I84" s="78">
        <f>SUM(I78:I83)</f>
        <v>22349175</v>
      </c>
      <c r="J84" s="27"/>
      <c r="K84" s="27"/>
      <c r="L84" s="28"/>
      <c r="M84" s="58">
        <f>SUM(M78:M83)</f>
        <v>383.12</v>
      </c>
      <c r="N84" s="169">
        <f>SUM(N78:N83)</f>
        <v>60072926.119999997</v>
      </c>
    </row>
    <row r="85" spans="1:18" hidden="1" outlineLevel="1" x14ac:dyDescent="0.15">
      <c r="A85" s="42" t="s">
        <v>358</v>
      </c>
      <c r="B85" s="42"/>
      <c r="C85" s="42"/>
      <c r="D85" s="42"/>
      <c r="E85" s="42"/>
      <c r="F85" s="42"/>
      <c r="G85" s="42"/>
      <c r="H85" s="42"/>
      <c r="I85" s="42"/>
      <c r="J85" s="42"/>
      <c r="K85" s="42"/>
      <c r="L85" s="43"/>
      <c r="M85" s="43"/>
      <c r="N85" s="42"/>
    </row>
    <row r="86" spans="1:18" hidden="1" outlineLevel="1" x14ac:dyDescent="0.15">
      <c r="B86" s="83"/>
      <c r="C86" s="83"/>
      <c r="D86" s="83"/>
      <c r="E86" s="83"/>
      <c r="F86" s="83"/>
      <c r="G86" s="83"/>
      <c r="H86" s="83"/>
      <c r="I86" s="83"/>
      <c r="J86" s="83"/>
      <c r="K86" s="83"/>
      <c r="L86" s="83"/>
    </row>
    <row r="87" spans="1:18" ht="41.25" hidden="1" customHeight="1" outlineLevel="1" x14ac:dyDescent="0.15">
      <c r="A87" s="1046" t="s">
        <v>163</v>
      </c>
      <c r="B87" s="1042"/>
      <c r="C87" s="1042"/>
      <c r="D87" s="1042"/>
      <c r="E87" s="1042"/>
      <c r="F87" s="1042"/>
      <c r="G87" s="1042"/>
      <c r="H87" s="1042"/>
      <c r="I87" s="1042"/>
      <c r="J87" s="1042"/>
      <c r="K87" s="1042"/>
      <c r="L87" s="1042"/>
      <c r="M87" s="29"/>
      <c r="N87" s="29"/>
    </row>
    <row r="88" spans="1:18" ht="34.5" hidden="1" outlineLevel="1" x14ac:dyDescent="0.15">
      <c r="A88" s="71"/>
      <c r="B88" s="247" t="s">
        <v>349</v>
      </c>
      <c r="C88" s="79"/>
      <c r="D88" s="224" t="s">
        <v>106</v>
      </c>
      <c r="E88" s="224" t="s">
        <v>107</v>
      </c>
      <c r="F88" s="224" t="s">
        <v>108</v>
      </c>
      <c r="G88" s="224" t="s">
        <v>109</v>
      </c>
      <c r="H88" s="248"/>
      <c r="I88" s="224" t="s">
        <v>113</v>
      </c>
      <c r="J88" s="224" t="s">
        <v>110</v>
      </c>
      <c r="K88" s="224" t="s">
        <v>111</v>
      </c>
      <c r="L88" s="226" t="s">
        <v>112</v>
      </c>
      <c r="M88" s="29"/>
      <c r="N88" s="29"/>
    </row>
    <row r="89" spans="1:18" ht="111" hidden="1" customHeight="1" outlineLevel="1" x14ac:dyDescent="0.15">
      <c r="A89" s="218" t="s">
        <v>364</v>
      </c>
      <c r="B89" s="24">
        <f>N84</f>
        <v>60072926.119999997</v>
      </c>
      <c r="C89" s="219" t="s">
        <v>365</v>
      </c>
      <c r="D89" s="249">
        <f>O70</f>
        <v>458963374.28254634</v>
      </c>
      <c r="E89" s="249">
        <f>P70</f>
        <v>4982.0139875999994</v>
      </c>
      <c r="F89" s="249">
        <f>Q70</f>
        <v>7118.5232275799999</v>
      </c>
      <c r="G89" s="249">
        <f>R70</f>
        <v>461209244.55405521</v>
      </c>
      <c r="H89" s="432" t="s">
        <v>471</v>
      </c>
      <c r="I89" s="30">
        <f>D89/B89</f>
        <v>7.6401035196077167</v>
      </c>
      <c r="J89" s="30">
        <f>E89/B89</f>
        <v>8.2932767044642834E-5</v>
      </c>
      <c r="K89" s="30">
        <f>F89/B89</f>
        <v>1.184980271039276E-4</v>
      </c>
      <c r="L89" s="31">
        <f>G89/B89</f>
        <v>7.6774892508608046</v>
      </c>
      <c r="M89" s="29"/>
      <c r="N89" s="29"/>
    </row>
    <row r="90" spans="1:18" ht="149.25" hidden="1" customHeight="1" outlineLevel="1" x14ac:dyDescent="0.15">
      <c r="A90" s="218" t="s">
        <v>451</v>
      </c>
      <c r="B90" s="170">
        <f>'06-11年电网电量交换Grid Exchange'!E21</f>
        <v>300540</v>
      </c>
      <c r="C90" s="326" t="s">
        <v>194</v>
      </c>
      <c r="D90" s="171">
        <f>'06-11年电网电量交换Grid Exchange'!$E$21*西北电网NW!I92</f>
        <v>2588330.5421591229</v>
      </c>
      <c r="E90" s="171">
        <f>'06-11年电网电量交换Grid Exchange'!$E$21*西北电网NW!J92</f>
        <v>27.885082762990812</v>
      </c>
      <c r="F90" s="171">
        <f>'06-11年电网电量交换Grid Exchange'!$E$21*西北电网NW!K92</f>
        <v>40.164540014477424</v>
      </c>
      <c r="G90" s="171">
        <f>'06-11年电网电量交换Grid Exchange'!$E$21*西北电网NW!L92</f>
        <v>2600996.702152512</v>
      </c>
      <c r="H90" s="432" t="s">
        <v>455</v>
      </c>
      <c r="I90" s="172">
        <f>SUM(D89:D90)/SUM($B$89:$B$90)</f>
        <v>7.6449429606594448</v>
      </c>
      <c r="J90" s="172">
        <f t="shared" ref="J90:L90" si="23">SUM(E89:E90)/SUM($B$89:$B$90)</f>
        <v>8.2981802972934736E-5</v>
      </c>
      <c r="K90" s="172">
        <f t="shared" si="23"/>
        <v>1.1857341026877053E-4</v>
      </c>
      <c r="L90" s="173">
        <f t="shared" si="23"/>
        <v>7.6823523819938622</v>
      </c>
      <c r="M90" s="29"/>
      <c r="N90" s="29"/>
    </row>
    <row r="91" spans="1:18" ht="50.25" hidden="1" customHeight="1" outlineLevel="1" x14ac:dyDescent="0.15">
      <c r="A91" s="257"/>
      <c r="B91" s="187"/>
      <c r="C91" s="400"/>
      <c r="D91" s="34"/>
      <c r="E91" s="187"/>
      <c r="F91" s="36"/>
      <c r="G91" s="416"/>
      <c r="H91" s="1049"/>
      <c r="I91" s="1047"/>
      <c r="J91" s="1047"/>
      <c r="K91" s="1047"/>
      <c r="L91" s="205"/>
      <c r="M91" s="29"/>
      <c r="N91" s="29"/>
    </row>
    <row r="92" spans="1:18" collapsed="1" x14ac:dyDescent="0.15"/>
    <row r="93" spans="1:18" ht="22.5" customHeight="1" x14ac:dyDescent="0.15">
      <c r="A93" s="338" t="s">
        <v>76</v>
      </c>
    </row>
    <row r="94" spans="1:18" ht="51" hidden="1" customHeight="1" outlineLevel="1" x14ac:dyDescent="0.15">
      <c r="A94" s="1050" t="s">
        <v>70</v>
      </c>
      <c r="B94" s="1051"/>
      <c r="C94" s="1051"/>
      <c r="D94" s="1051"/>
      <c r="E94" s="1051"/>
      <c r="F94" s="1051"/>
      <c r="G94" s="1051"/>
      <c r="H94" s="1051"/>
      <c r="I94" s="1051"/>
      <c r="J94" s="1051"/>
      <c r="K94" s="1051"/>
      <c r="L94" s="1051"/>
      <c r="M94" s="1051"/>
      <c r="N94" s="1051"/>
      <c r="O94" s="1051"/>
      <c r="P94" s="1051"/>
      <c r="Q94" s="1051"/>
      <c r="R94" s="1051"/>
    </row>
    <row r="95" spans="1:18" ht="67.5" hidden="1" outlineLevel="1" x14ac:dyDescent="0.15">
      <c r="A95" s="224" t="s">
        <v>398</v>
      </c>
      <c r="B95" s="224" t="s">
        <v>399</v>
      </c>
      <c r="C95" s="224" t="s">
        <v>249</v>
      </c>
      <c r="D95" s="224" t="s">
        <v>250</v>
      </c>
      <c r="E95" s="224" t="s">
        <v>251</v>
      </c>
      <c r="F95" s="224" t="s">
        <v>252</v>
      </c>
      <c r="G95" s="224" t="s">
        <v>253</v>
      </c>
      <c r="H95" s="224" t="s">
        <v>254</v>
      </c>
      <c r="I95" s="224" t="s">
        <v>255</v>
      </c>
      <c r="J95" s="224" t="s">
        <v>156</v>
      </c>
      <c r="K95" s="224" t="s">
        <v>218</v>
      </c>
      <c r="L95" s="225" t="s">
        <v>217</v>
      </c>
      <c r="M95" s="224" t="s">
        <v>94</v>
      </c>
      <c r="N95" s="224" t="s">
        <v>95</v>
      </c>
      <c r="O95" s="224" t="s">
        <v>98</v>
      </c>
      <c r="P95" s="224" t="s">
        <v>99</v>
      </c>
      <c r="Q95" s="224" t="s">
        <v>100</v>
      </c>
      <c r="R95" s="226" t="s">
        <v>101</v>
      </c>
    </row>
    <row r="96" spans="1:18" ht="66" hidden="1" outlineLevel="1" x14ac:dyDescent="0.15">
      <c r="A96" s="46"/>
      <c r="B96" s="46"/>
      <c r="C96" s="46"/>
      <c r="D96" s="46"/>
      <c r="E96" s="46"/>
      <c r="F96" s="46"/>
      <c r="G96" s="46"/>
      <c r="H96" s="46"/>
      <c r="I96" s="46"/>
      <c r="J96" s="262" t="s">
        <v>92</v>
      </c>
      <c r="K96" s="46" t="s">
        <v>404</v>
      </c>
      <c r="L96" s="262" t="s">
        <v>93</v>
      </c>
      <c r="M96" s="227" t="s">
        <v>96</v>
      </c>
      <c r="N96" s="227" t="s">
        <v>97</v>
      </c>
      <c r="O96" s="227" t="s">
        <v>405</v>
      </c>
      <c r="P96" s="227" t="s">
        <v>405</v>
      </c>
      <c r="Q96" s="227" t="s">
        <v>405</v>
      </c>
      <c r="R96" s="228" t="s">
        <v>405</v>
      </c>
    </row>
    <row r="97" spans="1:18" hidden="1" outlineLevel="1" x14ac:dyDescent="0.15">
      <c r="A97" s="163"/>
      <c r="B97" s="163"/>
      <c r="C97" s="163" t="s">
        <v>380</v>
      </c>
      <c r="D97" s="163" t="s">
        <v>381</v>
      </c>
      <c r="E97" s="163" t="s">
        <v>382</v>
      </c>
      <c r="F97" s="163" t="s">
        <v>388</v>
      </c>
      <c r="G97" s="163" t="s">
        <v>384</v>
      </c>
      <c r="H97" s="163" t="s">
        <v>385</v>
      </c>
      <c r="I97" s="163" t="s">
        <v>390</v>
      </c>
      <c r="J97" s="163" t="s">
        <v>378</v>
      </c>
      <c r="K97" s="164" t="s">
        <v>379</v>
      </c>
      <c r="L97" s="165" t="s">
        <v>375</v>
      </c>
      <c r="M97" s="164" t="s">
        <v>376</v>
      </c>
      <c r="N97" s="164" t="s">
        <v>256</v>
      </c>
      <c r="O97" s="164" t="s">
        <v>225</v>
      </c>
      <c r="P97" s="340" t="s">
        <v>257</v>
      </c>
      <c r="Q97" s="340" t="s">
        <v>258</v>
      </c>
      <c r="R97" s="166" t="s">
        <v>259</v>
      </c>
    </row>
    <row r="98" spans="1:18" ht="31.5" hidden="1" outlineLevel="1" x14ac:dyDescent="0.15">
      <c r="A98" s="328" t="s">
        <v>324</v>
      </c>
      <c r="B98" s="329" t="s">
        <v>406</v>
      </c>
      <c r="C98" s="61">
        <v>2137.08</v>
      </c>
      <c r="D98" s="61">
        <v>9480.74</v>
      </c>
      <c r="E98" s="61">
        <v>2852.29</v>
      </c>
      <c r="F98" s="61">
        <v>2620.44</v>
      </c>
      <c r="G98" s="61">
        <v>1421.42</v>
      </c>
      <c r="H98" s="61">
        <v>2727.61</v>
      </c>
      <c r="I98" s="62">
        <f>SUM(C98:H98)</f>
        <v>21239.58</v>
      </c>
      <c r="J98" s="253">
        <f>'燃料参数Fuel EF'!B3</f>
        <v>26.37</v>
      </c>
      <c r="K98" s="156">
        <f>'燃料参数Fuel EF'!C3</f>
        <v>98</v>
      </c>
      <c r="L98" s="254">
        <f>'燃料参数Fuel EF'!D3</f>
        <v>20908</v>
      </c>
      <c r="M98" s="253">
        <f>'燃料参数Fuel EF'!E3</f>
        <v>1E-3</v>
      </c>
      <c r="N98" s="253">
        <f>'燃料参数Fuel EF'!F3</f>
        <v>1.5E-3</v>
      </c>
      <c r="O98" s="233">
        <f>I98*L98*J98*K98*44/12/100/100</f>
        <v>420790621.64399576</v>
      </c>
      <c r="P98" s="233">
        <f>I98*L98*M98/100</f>
        <v>4440.7713864000007</v>
      </c>
      <c r="Q98" s="233">
        <f>I98*L98*N98/100</f>
        <v>6661.1570796000005</v>
      </c>
      <c r="R98" s="234">
        <f>O98+P98*25+Q98*298</f>
        <v>422886665.73837656</v>
      </c>
    </row>
    <row r="99" spans="1:18" ht="31.5" hidden="1" outlineLevel="1" x14ac:dyDescent="0.15">
      <c r="A99" s="235" t="s">
        <v>325</v>
      </c>
      <c r="B99" s="229" t="s">
        <v>406</v>
      </c>
      <c r="C99" s="61"/>
      <c r="D99" s="61">
        <v>1.68</v>
      </c>
      <c r="E99" s="61"/>
      <c r="F99" s="61"/>
      <c r="G99" s="61">
        <v>3.27</v>
      </c>
      <c r="H99" s="61"/>
      <c r="I99" s="62">
        <f t="shared" ref="I99:I114" si="24">SUM(C99:H99)</f>
        <v>4.95</v>
      </c>
      <c r="J99" s="230">
        <f>'燃料参数Fuel EF'!B4</f>
        <v>25.41</v>
      </c>
      <c r="K99" s="157">
        <f>'燃料参数Fuel EF'!C4</f>
        <v>98</v>
      </c>
      <c r="L99" s="231">
        <f>'燃料参数Fuel EF'!D4</f>
        <v>26344</v>
      </c>
      <c r="M99" s="230">
        <f>'燃料参数Fuel EF'!E4</f>
        <v>1E-3</v>
      </c>
      <c r="N99" s="230">
        <f>'燃料参数Fuel EF'!F4</f>
        <v>1.5E-3</v>
      </c>
      <c r="O99" s="233">
        <f>I99*L99*J99*K99*44/12/100/100</f>
        <v>119066.3629848</v>
      </c>
      <c r="P99" s="233">
        <f t="shared" ref="P99:P113" si="25">I99*L99*M99/100</f>
        <v>1.3040280000000002</v>
      </c>
      <c r="Q99" s="233">
        <f t="shared" ref="Q99:Q113" si="26">I99*L99*N99/100</f>
        <v>1.9560420000000003</v>
      </c>
      <c r="R99" s="234">
        <f t="shared" ref="R99:R113" si="27">O99+P99*25+Q99*298</f>
        <v>119681.86420079999</v>
      </c>
    </row>
    <row r="100" spans="1:18" ht="31.5" hidden="1" outlineLevel="1" x14ac:dyDescent="0.15">
      <c r="A100" s="235" t="s">
        <v>326</v>
      </c>
      <c r="B100" s="229" t="s">
        <v>406</v>
      </c>
      <c r="C100" s="61">
        <v>0.04</v>
      </c>
      <c r="D100" s="61">
        <v>80.540000000000006</v>
      </c>
      <c r="E100" s="61"/>
      <c r="F100" s="61">
        <v>2.06</v>
      </c>
      <c r="G100" s="61">
        <v>101.75</v>
      </c>
      <c r="H100" s="61"/>
      <c r="I100" s="62">
        <f t="shared" si="24"/>
        <v>184.39000000000001</v>
      </c>
      <c r="J100" s="230">
        <f>'燃料参数Fuel EF'!B5</f>
        <v>25.41</v>
      </c>
      <c r="K100" s="157">
        <f>'燃料参数Fuel EF'!C5</f>
        <v>98</v>
      </c>
      <c r="L100" s="231">
        <f>'燃料参数Fuel EF'!D5</f>
        <v>10454</v>
      </c>
      <c r="M100" s="230">
        <f>'燃料参数Fuel EF'!E5</f>
        <v>1E-3</v>
      </c>
      <c r="N100" s="230">
        <f>'燃料参数Fuel EF'!F5</f>
        <v>1.5E-3</v>
      </c>
      <c r="O100" s="233">
        <f t="shared" ref="O100:O113" si="28">I100*L100*J100*K100*44/12/100/100</f>
        <v>1760037.9462419602</v>
      </c>
      <c r="P100" s="233">
        <f t="shared" si="25"/>
        <v>19.276130600000002</v>
      </c>
      <c r="Q100" s="233">
        <f t="shared" si="26"/>
        <v>28.914195899999999</v>
      </c>
      <c r="R100" s="234">
        <f t="shared" si="27"/>
        <v>1769136.2798851603</v>
      </c>
    </row>
    <row r="101" spans="1:18" ht="31.5" hidden="1" outlineLevel="1" x14ac:dyDescent="0.15">
      <c r="A101" s="235" t="s">
        <v>327</v>
      </c>
      <c r="B101" s="229" t="s">
        <v>406</v>
      </c>
      <c r="C101" s="61"/>
      <c r="D101" s="61"/>
      <c r="E101" s="61"/>
      <c r="F101" s="61">
        <v>6.12</v>
      </c>
      <c r="G101" s="61"/>
      <c r="H101" s="61"/>
      <c r="I101" s="62">
        <f t="shared" si="24"/>
        <v>6.12</v>
      </c>
      <c r="J101" s="230">
        <f>'燃料参数Fuel EF'!B6</f>
        <v>33.56</v>
      </c>
      <c r="K101" s="157">
        <f>'燃料参数Fuel EF'!C6</f>
        <v>98</v>
      </c>
      <c r="L101" s="231">
        <f>'燃料参数Fuel EF'!D6</f>
        <v>17584</v>
      </c>
      <c r="M101" s="230">
        <f>'燃料参数Fuel EF'!E6</f>
        <v>1E-3</v>
      </c>
      <c r="N101" s="230">
        <f>'燃料参数Fuel EF'!F6</f>
        <v>1.5E-3</v>
      </c>
      <c r="O101" s="233">
        <f t="shared" si="28"/>
        <v>129774.25832448</v>
      </c>
      <c r="P101" s="233">
        <f t="shared" si="25"/>
        <v>1.0761408000000001</v>
      </c>
      <c r="Q101" s="233">
        <f t="shared" si="26"/>
        <v>1.6142112</v>
      </c>
      <c r="R101" s="234">
        <f t="shared" si="27"/>
        <v>130282.19678208001</v>
      </c>
    </row>
    <row r="102" spans="1:18" ht="31.5" hidden="1" outlineLevel="1" x14ac:dyDescent="0.15">
      <c r="A102" s="235" t="s">
        <v>328</v>
      </c>
      <c r="B102" s="229" t="s">
        <v>406</v>
      </c>
      <c r="C102" s="61"/>
      <c r="D102" s="61">
        <v>0.78</v>
      </c>
      <c r="E102" s="61"/>
      <c r="F102" s="61">
        <v>0.92</v>
      </c>
      <c r="G102" s="61"/>
      <c r="H102" s="61"/>
      <c r="I102" s="62">
        <f t="shared" si="24"/>
        <v>1.7000000000000002</v>
      </c>
      <c r="J102" s="230">
        <f>'燃料参数Fuel EF'!B7</f>
        <v>29.42</v>
      </c>
      <c r="K102" s="157">
        <f>'燃料参数Fuel EF'!C7</f>
        <v>93</v>
      </c>
      <c r="L102" s="158">
        <f>'燃料参数Fuel EF'!D7</f>
        <v>28435</v>
      </c>
      <c r="M102" s="230">
        <f>'燃料参数Fuel EF'!E7</f>
        <v>1E-3</v>
      </c>
      <c r="N102" s="230">
        <f>'燃料参数Fuel EF'!F7</f>
        <v>1.5E-3</v>
      </c>
      <c r="O102" s="233">
        <f t="shared" si="28"/>
        <v>48495.249869000007</v>
      </c>
      <c r="P102" s="233">
        <f t="shared" si="25"/>
        <v>0.48339500000000007</v>
      </c>
      <c r="Q102" s="233">
        <f t="shared" si="26"/>
        <v>0.72509250000000014</v>
      </c>
      <c r="R102" s="234">
        <f t="shared" si="27"/>
        <v>48723.412309000007</v>
      </c>
    </row>
    <row r="103" spans="1:18" ht="31.5" hidden="1" outlineLevel="1" x14ac:dyDescent="0.15">
      <c r="A103" s="235" t="s">
        <v>329</v>
      </c>
      <c r="B103" s="229" t="s">
        <v>323</v>
      </c>
      <c r="C103" s="397">
        <v>0.1</v>
      </c>
      <c r="D103" s="61">
        <v>4.1900000000000004</v>
      </c>
      <c r="E103" s="61">
        <v>0.37</v>
      </c>
      <c r="F103" s="61">
        <v>0.24</v>
      </c>
      <c r="G103" s="61">
        <v>6.66</v>
      </c>
      <c r="H103" s="61"/>
      <c r="I103" s="62">
        <f t="shared" si="24"/>
        <v>11.56</v>
      </c>
      <c r="J103" s="157">
        <f>'燃料参数Fuel EF'!B8</f>
        <v>13.58</v>
      </c>
      <c r="K103" s="157">
        <f>'燃料参数Fuel EF'!C8</f>
        <v>99</v>
      </c>
      <c r="L103" s="231">
        <f>'燃料参数Fuel EF'!D8</f>
        <v>173535</v>
      </c>
      <c r="M103" s="230">
        <f>'燃料参数Fuel EF'!E8</f>
        <v>1E-3</v>
      </c>
      <c r="N103" s="230">
        <f>'燃料参数Fuel EF'!F8</f>
        <v>1E-4</v>
      </c>
      <c r="O103" s="233">
        <f t="shared" si="28"/>
        <v>988897.56882840011</v>
      </c>
      <c r="P103" s="233">
        <f t="shared" si="25"/>
        <v>20.060646000000002</v>
      </c>
      <c r="Q103" s="233">
        <f t="shared" si="26"/>
        <v>2.0060646000000002</v>
      </c>
      <c r="R103" s="234">
        <f t="shared" si="27"/>
        <v>989996.89222920011</v>
      </c>
    </row>
    <row r="104" spans="1:18" ht="31.5" hidden="1" outlineLevel="1" x14ac:dyDescent="0.15">
      <c r="A104" s="235" t="s">
        <v>330</v>
      </c>
      <c r="B104" s="229" t="s">
        <v>323</v>
      </c>
      <c r="C104" s="61">
        <v>23.67</v>
      </c>
      <c r="D104" s="61">
        <v>41.36</v>
      </c>
      <c r="E104" s="61"/>
      <c r="F104" s="61">
        <v>3.31</v>
      </c>
      <c r="G104" s="61">
        <v>0.37</v>
      </c>
      <c r="H104" s="61"/>
      <c r="I104" s="62">
        <f t="shared" si="24"/>
        <v>68.710000000000008</v>
      </c>
      <c r="J104" s="384">
        <f>'燃料参数Fuel EF'!B9</f>
        <v>12.2</v>
      </c>
      <c r="K104" s="157">
        <f>'燃料参数Fuel EF'!C9</f>
        <v>99</v>
      </c>
      <c r="L104" s="231">
        <f>'燃料参数Fuel EF'!D9</f>
        <v>202218</v>
      </c>
      <c r="M104" s="230">
        <f>'燃料参数Fuel EF'!E9</f>
        <v>1E-3</v>
      </c>
      <c r="N104" s="230">
        <f>'燃料参数Fuel EF'!F9</f>
        <v>1E-4</v>
      </c>
      <c r="O104" s="233">
        <f t="shared" si="28"/>
        <v>6153273.4437108003</v>
      </c>
      <c r="P104" s="233">
        <f t="shared" si="25"/>
        <v>138.9439878</v>
      </c>
      <c r="Q104" s="233">
        <f t="shared" si="26"/>
        <v>13.894398780000001</v>
      </c>
      <c r="R104" s="234">
        <f t="shared" si="27"/>
        <v>6160887.5742422398</v>
      </c>
    </row>
    <row r="105" spans="1:18" ht="31.5" hidden="1" outlineLevel="1" x14ac:dyDescent="0.15">
      <c r="A105" s="235" t="s">
        <v>331</v>
      </c>
      <c r="B105" s="229" t="s">
        <v>406</v>
      </c>
      <c r="C105" s="61"/>
      <c r="D105" s="61">
        <v>0.17</v>
      </c>
      <c r="E105" s="61"/>
      <c r="F105" s="61"/>
      <c r="G105" s="61"/>
      <c r="H105" s="61"/>
      <c r="I105" s="62">
        <f t="shared" si="24"/>
        <v>0.17</v>
      </c>
      <c r="J105" s="157">
        <f>'燃料参数Fuel EF'!B10</f>
        <v>20.079999999999998</v>
      </c>
      <c r="K105" s="157">
        <f>'燃料参数Fuel EF'!C10</f>
        <v>98</v>
      </c>
      <c r="L105" s="158">
        <f>'燃料参数Fuel EF'!D10</f>
        <v>41816</v>
      </c>
      <c r="M105" s="230">
        <f>'燃料参数Fuel EF'!E10</f>
        <v>3.0000000000000001E-3</v>
      </c>
      <c r="N105" s="230">
        <f>'燃料参数Fuel EF'!F10</f>
        <v>5.9999999999999995E-4</v>
      </c>
      <c r="O105" s="233">
        <f t="shared" si="28"/>
        <v>5129.2353070933323</v>
      </c>
      <c r="P105" s="233">
        <f t="shared" si="25"/>
        <v>0.21326160000000002</v>
      </c>
      <c r="Q105" s="233">
        <f t="shared" si="26"/>
        <v>4.2652320000000001E-2</v>
      </c>
      <c r="R105" s="234">
        <f t="shared" si="27"/>
        <v>5147.2772384533328</v>
      </c>
    </row>
    <row r="106" spans="1:18" ht="31.5" hidden="1" outlineLevel="1" x14ac:dyDescent="0.15">
      <c r="A106" s="235" t="s">
        <v>332</v>
      </c>
      <c r="B106" s="229" t="s">
        <v>406</v>
      </c>
      <c r="C106" s="61"/>
      <c r="D106" s="61"/>
      <c r="E106" s="61"/>
      <c r="F106" s="61"/>
      <c r="G106" s="61"/>
      <c r="H106" s="61"/>
      <c r="I106" s="62">
        <f t="shared" si="24"/>
        <v>0</v>
      </c>
      <c r="J106" s="157">
        <f>'燃料参数Fuel EF'!B11</f>
        <v>18.899999999999999</v>
      </c>
      <c r="K106" s="157">
        <f>'燃料参数Fuel EF'!C11</f>
        <v>98</v>
      </c>
      <c r="L106" s="158">
        <f>'燃料参数Fuel EF'!D11</f>
        <v>43070</v>
      </c>
      <c r="M106" s="230">
        <f>'燃料参数Fuel EF'!E11</f>
        <v>3.0000000000000001E-3</v>
      </c>
      <c r="N106" s="230">
        <f>'燃料参数Fuel EF'!F11</f>
        <v>5.9999999999999995E-4</v>
      </c>
      <c r="O106" s="233">
        <f t="shared" si="28"/>
        <v>0</v>
      </c>
      <c r="P106" s="233">
        <f t="shared" si="25"/>
        <v>0</v>
      </c>
      <c r="Q106" s="233">
        <f t="shared" si="26"/>
        <v>0</v>
      </c>
      <c r="R106" s="234">
        <f t="shared" si="27"/>
        <v>0</v>
      </c>
    </row>
    <row r="107" spans="1:18" ht="31.5" hidden="1" outlineLevel="1" x14ac:dyDescent="0.15">
      <c r="A107" s="235" t="s">
        <v>333</v>
      </c>
      <c r="B107" s="229" t="s">
        <v>406</v>
      </c>
      <c r="C107" s="61">
        <v>0.88</v>
      </c>
      <c r="D107" s="61">
        <v>7.02</v>
      </c>
      <c r="E107" s="61">
        <v>2.82</v>
      </c>
      <c r="F107" s="61">
        <v>3.41</v>
      </c>
      <c r="G107" s="61">
        <v>1.59</v>
      </c>
      <c r="H107" s="61"/>
      <c r="I107" s="62">
        <f t="shared" si="24"/>
        <v>15.719999999999999</v>
      </c>
      <c r="J107" s="157">
        <f>'燃料参数Fuel EF'!B12</f>
        <v>20.2</v>
      </c>
      <c r="K107" s="157">
        <f>'燃料参数Fuel EF'!C12</f>
        <v>98</v>
      </c>
      <c r="L107" s="158">
        <f>'燃料参数Fuel EF'!D12</f>
        <v>42652</v>
      </c>
      <c r="M107" s="230">
        <f>'燃料参数Fuel EF'!E12</f>
        <v>3.0000000000000001E-3</v>
      </c>
      <c r="N107" s="230">
        <f>'燃料参数Fuel EF'!F12</f>
        <v>5.9999999999999995E-4</v>
      </c>
      <c r="O107" s="233">
        <f t="shared" si="28"/>
        <v>486676.99498879997</v>
      </c>
      <c r="P107" s="233">
        <f t="shared" si="25"/>
        <v>20.114683199999998</v>
      </c>
      <c r="Q107" s="233">
        <f t="shared" si="26"/>
        <v>4.0229366399999993</v>
      </c>
      <c r="R107" s="234">
        <f t="shared" si="27"/>
        <v>488378.69718751998</v>
      </c>
    </row>
    <row r="108" spans="1:18" ht="31.5" hidden="1" outlineLevel="1" x14ac:dyDescent="0.15">
      <c r="A108" s="235" t="s">
        <v>334</v>
      </c>
      <c r="B108" s="229" t="s">
        <v>406</v>
      </c>
      <c r="C108" s="61">
        <v>7.0000000000000007E-2</v>
      </c>
      <c r="D108" s="61">
        <v>1.45</v>
      </c>
      <c r="E108" s="61"/>
      <c r="F108" s="61">
        <v>1.29</v>
      </c>
      <c r="G108" s="61"/>
      <c r="H108" s="61">
        <v>3.14</v>
      </c>
      <c r="I108" s="62">
        <f t="shared" si="24"/>
        <v>5.95</v>
      </c>
      <c r="J108" s="157">
        <f>'燃料参数Fuel EF'!B13</f>
        <v>21.1</v>
      </c>
      <c r="K108" s="157">
        <f>'燃料参数Fuel EF'!C13</f>
        <v>98</v>
      </c>
      <c r="L108" s="158">
        <f>'燃料参数Fuel EF'!D13</f>
        <v>41816</v>
      </c>
      <c r="M108" s="230">
        <f>'燃料参数Fuel EF'!E13</f>
        <v>3.0000000000000001E-3</v>
      </c>
      <c r="N108" s="230">
        <f>'燃料参数Fuel EF'!F13</f>
        <v>5.9999999999999995E-4</v>
      </c>
      <c r="O108" s="233">
        <f t="shared" si="28"/>
        <v>188642.44393866669</v>
      </c>
      <c r="P108" s="233">
        <f t="shared" si="25"/>
        <v>7.464156</v>
      </c>
      <c r="Q108" s="233">
        <f t="shared" si="26"/>
        <v>1.4928311999999999</v>
      </c>
      <c r="R108" s="234">
        <f t="shared" si="27"/>
        <v>189273.91153626668</v>
      </c>
    </row>
    <row r="109" spans="1:18" ht="31.5" hidden="1" outlineLevel="1" x14ac:dyDescent="0.15">
      <c r="A109" s="235" t="s">
        <v>335</v>
      </c>
      <c r="B109" s="229" t="s">
        <v>406</v>
      </c>
      <c r="C109" s="61"/>
      <c r="D109" s="61"/>
      <c r="E109" s="61"/>
      <c r="F109" s="61"/>
      <c r="G109" s="61"/>
      <c r="H109" s="61"/>
      <c r="I109" s="62">
        <f t="shared" si="24"/>
        <v>0</v>
      </c>
      <c r="J109" s="157">
        <f>'燃料参数Fuel EF'!B14</f>
        <v>17.2</v>
      </c>
      <c r="K109" s="157">
        <f>'燃料参数Fuel EF'!C14</f>
        <v>99</v>
      </c>
      <c r="L109" s="158">
        <f>'燃料参数Fuel EF'!D14</f>
        <v>50179</v>
      </c>
      <c r="M109" s="230">
        <f>'燃料参数Fuel EF'!E14</f>
        <v>1E-3</v>
      </c>
      <c r="N109" s="230">
        <f>'燃料参数Fuel EF'!F14</f>
        <v>1E-4</v>
      </c>
      <c r="O109" s="233">
        <f t="shared" si="28"/>
        <v>0</v>
      </c>
      <c r="P109" s="233">
        <f t="shared" si="25"/>
        <v>0</v>
      </c>
      <c r="Q109" s="233">
        <f t="shared" si="26"/>
        <v>0</v>
      </c>
      <c r="R109" s="234">
        <f t="shared" si="27"/>
        <v>0</v>
      </c>
    </row>
    <row r="110" spans="1:18" ht="31.5" hidden="1" outlineLevel="1" x14ac:dyDescent="0.15">
      <c r="A110" s="235" t="s">
        <v>336</v>
      </c>
      <c r="B110" s="229" t="s">
        <v>406</v>
      </c>
      <c r="C110" s="61">
        <v>0.21</v>
      </c>
      <c r="D110" s="61">
        <v>3.91</v>
      </c>
      <c r="E110" s="61">
        <v>2.78</v>
      </c>
      <c r="F110" s="61">
        <v>0.71</v>
      </c>
      <c r="G110" s="61"/>
      <c r="H110" s="63"/>
      <c r="I110" s="62">
        <f t="shared" si="24"/>
        <v>7.61</v>
      </c>
      <c r="J110" s="157">
        <f>'燃料参数Fuel EF'!B15</f>
        <v>18.2</v>
      </c>
      <c r="K110" s="157">
        <f>'燃料参数Fuel EF'!C15</f>
        <v>99</v>
      </c>
      <c r="L110" s="158">
        <f>'燃料参数Fuel EF'!D15</f>
        <v>45998</v>
      </c>
      <c r="M110" s="230">
        <f>'燃料参数Fuel EF'!E15</f>
        <v>1E-3</v>
      </c>
      <c r="N110" s="230">
        <f>'燃料参数Fuel EF'!F15</f>
        <v>1E-4</v>
      </c>
      <c r="O110" s="233">
        <f t="shared" si="28"/>
        <v>231260.5843548</v>
      </c>
      <c r="P110" s="233">
        <f t="shared" si="25"/>
        <v>3.5004478000000008</v>
      </c>
      <c r="Q110" s="233">
        <f t="shared" si="26"/>
        <v>0.35004478000000006</v>
      </c>
      <c r="R110" s="234">
        <f t="shared" si="27"/>
        <v>231452.40889423998</v>
      </c>
    </row>
    <row r="111" spans="1:18" ht="31.5" hidden="1" outlineLevel="1" x14ac:dyDescent="0.15">
      <c r="A111" s="235" t="s">
        <v>337</v>
      </c>
      <c r="B111" s="229" t="s">
        <v>323</v>
      </c>
      <c r="C111" s="61"/>
      <c r="D111" s="61">
        <v>4.0199999999999996</v>
      </c>
      <c r="E111" s="61">
        <v>0.16</v>
      </c>
      <c r="F111" s="61"/>
      <c r="G111" s="61">
        <v>0.05</v>
      </c>
      <c r="H111" s="61">
        <v>12.92</v>
      </c>
      <c r="I111" s="62">
        <f t="shared" si="24"/>
        <v>17.149999999999999</v>
      </c>
      <c r="J111" s="157">
        <f>'燃料参数Fuel EF'!B16</f>
        <v>15.32</v>
      </c>
      <c r="K111" s="157">
        <f>'燃料参数Fuel EF'!C16</f>
        <v>99</v>
      </c>
      <c r="L111" s="158">
        <f>'燃料参数Fuel EF'!D16</f>
        <v>389310</v>
      </c>
      <c r="M111" s="230">
        <f>'燃料参数Fuel EF'!E16</f>
        <v>1E-3</v>
      </c>
      <c r="N111" s="230">
        <f>'燃料参数Fuel EF'!F16</f>
        <v>1E-4</v>
      </c>
      <c r="O111" s="233">
        <f t="shared" si="28"/>
        <v>3713001.0673140003</v>
      </c>
      <c r="P111" s="233">
        <f t="shared" si="25"/>
        <v>66.766664999999989</v>
      </c>
      <c r="Q111" s="233">
        <f t="shared" si="26"/>
        <v>6.6766664999999987</v>
      </c>
      <c r="R111" s="234">
        <f t="shared" si="27"/>
        <v>3716659.8805560004</v>
      </c>
    </row>
    <row r="112" spans="1:18" ht="31.5" hidden="1" outlineLevel="1" x14ac:dyDescent="0.15">
      <c r="A112" s="235" t="s">
        <v>338</v>
      </c>
      <c r="B112" s="229" t="s">
        <v>406</v>
      </c>
      <c r="C112" s="61"/>
      <c r="D112" s="61"/>
      <c r="E112" s="61">
        <v>0.59</v>
      </c>
      <c r="F112" s="61"/>
      <c r="G112" s="61"/>
      <c r="H112" s="61"/>
      <c r="I112" s="62">
        <f t="shared" si="24"/>
        <v>0.59</v>
      </c>
      <c r="J112" s="157">
        <f>'燃料参数Fuel EF'!B17</f>
        <v>20</v>
      </c>
      <c r="K112" s="157">
        <f>'燃料参数Fuel EF'!C17</f>
        <v>98</v>
      </c>
      <c r="L112" s="231">
        <f>'燃料参数Fuel EF'!D17</f>
        <v>35168</v>
      </c>
      <c r="M112" s="230">
        <f>'燃料参数Fuel EF'!E17</f>
        <v>3.0000000000000001E-3</v>
      </c>
      <c r="N112" s="230">
        <f>'燃料参数Fuel EF'!F17</f>
        <v>5.9999999999999995E-4</v>
      </c>
      <c r="O112" s="233">
        <f t="shared" si="28"/>
        <v>14911.700906666663</v>
      </c>
      <c r="P112" s="233">
        <f t="shared" si="25"/>
        <v>0.62247359999999996</v>
      </c>
      <c r="Q112" s="233">
        <f t="shared" si="26"/>
        <v>0.12449471999999999</v>
      </c>
      <c r="R112" s="234">
        <f t="shared" si="27"/>
        <v>14964.362173226664</v>
      </c>
    </row>
    <row r="113" spans="1:18" ht="31.5" hidden="1" outlineLevel="1" x14ac:dyDescent="0.15">
      <c r="A113" s="235" t="s">
        <v>339</v>
      </c>
      <c r="B113" s="229" t="s">
        <v>406</v>
      </c>
      <c r="C113" s="64"/>
      <c r="D113" s="64"/>
      <c r="E113" s="64"/>
      <c r="F113" s="64"/>
      <c r="G113" s="64"/>
      <c r="H113" s="41"/>
      <c r="I113" s="62">
        <f t="shared" si="24"/>
        <v>0</v>
      </c>
      <c r="J113" s="230">
        <f>'燃料参数Fuel EF'!B18</f>
        <v>29.42</v>
      </c>
      <c r="K113" s="157">
        <f>'燃料参数Fuel EF'!C18</f>
        <v>93</v>
      </c>
      <c r="L113" s="231">
        <f>'燃料参数Fuel EF'!D18</f>
        <v>38099</v>
      </c>
      <c r="M113" s="230">
        <f>'燃料参数Fuel EF'!E18</f>
        <v>1E-3</v>
      </c>
      <c r="N113" s="230">
        <f>'燃料参数Fuel EF'!F18</f>
        <v>1.5E-3</v>
      </c>
      <c r="O113" s="233">
        <f t="shared" si="28"/>
        <v>0</v>
      </c>
      <c r="P113" s="233">
        <f t="shared" si="25"/>
        <v>0</v>
      </c>
      <c r="Q113" s="233">
        <f t="shared" si="26"/>
        <v>0</v>
      </c>
      <c r="R113" s="234">
        <f t="shared" si="27"/>
        <v>0</v>
      </c>
    </row>
    <row r="114" spans="1:18" ht="31.5" hidden="1" outlineLevel="1" x14ac:dyDescent="0.15">
      <c r="A114" s="235" t="s">
        <v>247</v>
      </c>
      <c r="B114" s="236" t="s">
        <v>407</v>
      </c>
      <c r="C114" s="64">
        <v>18.16</v>
      </c>
      <c r="D114" s="64">
        <v>68.11</v>
      </c>
      <c r="E114" s="64">
        <v>62.35</v>
      </c>
      <c r="F114" s="64">
        <v>11.42</v>
      </c>
      <c r="G114" s="64">
        <v>64.87</v>
      </c>
      <c r="H114" s="64"/>
      <c r="I114" s="62">
        <f t="shared" si="24"/>
        <v>224.91</v>
      </c>
      <c r="J114" s="157">
        <f>'燃料参数Fuel EF'!B19</f>
        <v>0</v>
      </c>
      <c r="K114" s="157">
        <f>'燃料参数Fuel EF'!C19</f>
        <v>0</v>
      </c>
      <c r="L114" s="157">
        <f>'燃料参数Fuel EF'!D19</f>
        <v>0</v>
      </c>
      <c r="M114" s="189"/>
      <c r="N114" s="189"/>
      <c r="O114" s="233"/>
      <c r="P114" s="233"/>
      <c r="Q114" s="233"/>
      <c r="R114" s="234"/>
    </row>
    <row r="115" spans="1:18" hidden="1" outlineLevel="1" x14ac:dyDescent="0.15">
      <c r="A115" s="17"/>
      <c r="B115" s="52"/>
      <c r="C115" s="52"/>
      <c r="D115" s="52"/>
      <c r="E115" s="52"/>
      <c r="F115" s="52"/>
      <c r="G115" s="52"/>
      <c r="H115" s="52"/>
      <c r="I115" s="53"/>
      <c r="J115" s="18"/>
      <c r="K115" s="18"/>
      <c r="L115" s="40"/>
      <c r="M115" s="188"/>
      <c r="N115" s="237" t="s">
        <v>343</v>
      </c>
      <c r="O115" s="238">
        <f>SUM(O98:O113)</f>
        <v>434629788.50076532</v>
      </c>
      <c r="P115" s="238">
        <f>SUM(P98:P113)</f>
        <v>4720.5974018000015</v>
      </c>
      <c r="Q115" s="238">
        <f>SUM(Q98:Q113)</f>
        <v>6722.9767107400003</v>
      </c>
      <c r="R115" s="255">
        <f>O115+P115*25+Q115*298</f>
        <v>436751250.49561083</v>
      </c>
    </row>
    <row r="116" spans="1:18" hidden="1" outlineLevel="1" x14ac:dyDescent="0.15">
      <c r="A116" s="1052" t="s">
        <v>148</v>
      </c>
      <c r="B116" s="1024"/>
      <c r="C116" s="1024"/>
      <c r="D116" s="1024"/>
      <c r="E116" s="1024"/>
      <c r="F116" s="1024"/>
      <c r="G116" s="54"/>
      <c r="H116" s="54"/>
      <c r="I116" s="55"/>
      <c r="J116" s="19"/>
      <c r="K116" s="19"/>
      <c r="L116" s="20"/>
      <c r="M116" s="159"/>
      <c r="N116" s="193"/>
      <c r="O116" s="249"/>
      <c r="P116" s="249"/>
      <c r="Q116" s="249"/>
      <c r="R116" s="249"/>
    </row>
    <row r="117" spans="1:18" hidden="1" outlineLevel="1" x14ac:dyDescent="0.15">
      <c r="A117" s="1053" t="s">
        <v>361</v>
      </c>
      <c r="B117" s="1054"/>
      <c r="C117" s="1054"/>
      <c r="D117" s="1054"/>
      <c r="E117" s="1054"/>
      <c r="G117" s="54"/>
      <c r="H117" s="54"/>
      <c r="I117" s="55"/>
      <c r="J117" s="19"/>
      <c r="K117" s="19"/>
      <c r="L117" s="20"/>
      <c r="M117" s="159"/>
      <c r="N117" s="193"/>
      <c r="O117" s="249"/>
      <c r="P117" s="249"/>
      <c r="Q117" s="249"/>
      <c r="R117" s="249"/>
    </row>
    <row r="118" spans="1:18" hidden="1" outlineLevel="1" x14ac:dyDescent="0.15">
      <c r="A118" s="1053" t="s">
        <v>341</v>
      </c>
      <c r="B118" s="1054"/>
      <c r="C118" s="1054"/>
      <c r="G118" s="54"/>
      <c r="H118" s="54"/>
      <c r="I118" s="55"/>
    </row>
    <row r="119" spans="1:18" hidden="1" outlineLevel="1" x14ac:dyDescent="0.15"/>
    <row r="120" spans="1:18" s="42" customFormat="1" ht="40.5" hidden="1" customHeight="1" outlineLevel="1" x14ac:dyDescent="0.15">
      <c r="A120" s="1046" t="s">
        <v>61</v>
      </c>
      <c r="B120" s="1046"/>
      <c r="C120" s="1046"/>
      <c r="D120" s="1046"/>
      <c r="E120" s="1046"/>
      <c r="F120" s="1047"/>
      <c r="G120" s="1047"/>
      <c r="H120" s="1047"/>
      <c r="I120" s="1047"/>
      <c r="J120" s="1024"/>
      <c r="K120" s="1024"/>
      <c r="L120" s="1024"/>
      <c r="M120" s="1024"/>
      <c r="N120" s="1024"/>
    </row>
    <row r="121" spans="1:18" s="42" customFormat="1" ht="78.75" hidden="1" outlineLevel="1" x14ac:dyDescent="0.15">
      <c r="A121" s="1020" t="s">
        <v>345</v>
      </c>
      <c r="B121" s="128" t="s">
        <v>356</v>
      </c>
      <c r="C121" s="240" t="s">
        <v>356</v>
      </c>
      <c r="D121" s="240" t="s">
        <v>360</v>
      </c>
      <c r="E121" s="241" t="s">
        <v>351</v>
      </c>
      <c r="F121" s="240" t="s">
        <v>353</v>
      </c>
      <c r="G121" s="240" t="s">
        <v>353</v>
      </c>
      <c r="H121" s="240" t="s">
        <v>350</v>
      </c>
      <c r="I121" s="240" t="s">
        <v>352</v>
      </c>
      <c r="J121" s="128" t="s">
        <v>354</v>
      </c>
      <c r="K121" s="240" t="s">
        <v>355</v>
      </c>
      <c r="L121" s="240" t="s">
        <v>363</v>
      </c>
      <c r="M121" s="241" t="s">
        <v>362</v>
      </c>
      <c r="N121" s="241" t="s">
        <v>357</v>
      </c>
    </row>
    <row r="122" spans="1:18" s="42" customFormat="1" ht="31.5" hidden="1" outlineLevel="1" x14ac:dyDescent="0.15">
      <c r="A122" s="1048"/>
      <c r="B122" s="242" t="s">
        <v>144</v>
      </c>
      <c r="C122" s="127" t="s">
        <v>349</v>
      </c>
      <c r="D122" s="80" t="s">
        <v>145</v>
      </c>
      <c r="E122" s="243" t="s">
        <v>349</v>
      </c>
      <c r="F122" s="80" t="s">
        <v>146</v>
      </c>
      <c r="G122" s="127" t="s">
        <v>349</v>
      </c>
      <c r="H122" s="80" t="s">
        <v>145</v>
      </c>
      <c r="I122" s="127" t="s">
        <v>349</v>
      </c>
      <c r="J122" s="244" t="s">
        <v>146</v>
      </c>
      <c r="K122" s="80" t="s">
        <v>145</v>
      </c>
      <c r="L122" s="80" t="s">
        <v>146</v>
      </c>
      <c r="M122" s="243" t="s">
        <v>349</v>
      </c>
      <c r="N122" s="243" t="s">
        <v>349</v>
      </c>
    </row>
    <row r="123" spans="1:18" s="42" customFormat="1" hidden="1" outlineLevel="1" x14ac:dyDescent="0.15">
      <c r="A123" s="308" t="s">
        <v>260</v>
      </c>
      <c r="B123" s="201">
        <v>405</v>
      </c>
      <c r="C123" s="56">
        <f t="shared" ref="C123:C128" si="29">B123*10000</f>
        <v>4050000</v>
      </c>
      <c r="D123" s="23">
        <v>6.5</v>
      </c>
      <c r="E123" s="182">
        <f t="shared" ref="E123:E128" si="30">C123*(100-D123)/100</f>
        <v>3786750</v>
      </c>
      <c r="F123" s="23">
        <v>89</v>
      </c>
      <c r="G123" s="56">
        <f t="shared" ref="G123:G128" si="31">F123*10000</f>
        <v>890000</v>
      </c>
      <c r="H123" s="23">
        <v>1.04</v>
      </c>
      <c r="I123" s="182">
        <f t="shared" ref="I123:I128" si="32">(1-H123/100)*G123</f>
        <v>880744</v>
      </c>
      <c r="J123" s="335">
        <v>0.01</v>
      </c>
      <c r="K123" s="159">
        <v>4.22</v>
      </c>
      <c r="L123" s="24"/>
      <c r="M123" s="25">
        <f>J123*(1-K123/100)*10000+L123*10000</f>
        <v>95.78</v>
      </c>
      <c r="N123" s="25">
        <f t="shared" ref="N123:N128" si="33">M123+I123+E123</f>
        <v>4667589.78</v>
      </c>
    </row>
    <row r="124" spans="1:18" s="42" customFormat="1" hidden="1" outlineLevel="1" x14ac:dyDescent="0.15">
      <c r="A124" s="309" t="s">
        <v>261</v>
      </c>
      <c r="B124" s="201">
        <v>1890</v>
      </c>
      <c r="C124" s="56">
        <f t="shared" si="29"/>
        <v>18900000</v>
      </c>
      <c r="D124" s="23">
        <v>7.22</v>
      </c>
      <c r="E124" s="182">
        <f t="shared" si="30"/>
        <v>17535420</v>
      </c>
      <c r="F124" s="23">
        <v>81</v>
      </c>
      <c r="G124" s="56">
        <f t="shared" si="31"/>
        <v>810000</v>
      </c>
      <c r="H124" s="23">
        <v>0.43</v>
      </c>
      <c r="I124" s="182">
        <f t="shared" si="32"/>
        <v>806517</v>
      </c>
      <c r="J124" s="335">
        <v>0.2</v>
      </c>
      <c r="K124" s="159">
        <v>4.22</v>
      </c>
      <c r="L124" s="24"/>
      <c r="M124" s="25">
        <f t="shared" ref="M124:M128" si="34">J124*(1-K124/100)*10000+L124*10000</f>
        <v>1915.6000000000001</v>
      </c>
      <c r="N124" s="25">
        <f t="shared" si="33"/>
        <v>18343852.600000001</v>
      </c>
    </row>
    <row r="125" spans="1:18" s="42" customFormat="1" hidden="1" outlineLevel="1" x14ac:dyDescent="0.15">
      <c r="A125" s="309" t="s">
        <v>262</v>
      </c>
      <c r="B125" s="201">
        <v>553</v>
      </c>
      <c r="C125" s="56">
        <f t="shared" si="29"/>
        <v>5530000</v>
      </c>
      <c r="D125" s="23">
        <v>6.62</v>
      </c>
      <c r="E125" s="182">
        <f t="shared" si="30"/>
        <v>5163914</v>
      </c>
      <c r="F125" s="23">
        <v>1199</v>
      </c>
      <c r="G125" s="56">
        <f t="shared" si="31"/>
        <v>11990000</v>
      </c>
      <c r="H125" s="23">
        <v>0.12</v>
      </c>
      <c r="I125" s="182">
        <f t="shared" si="32"/>
        <v>11975612</v>
      </c>
      <c r="J125" s="335">
        <v>0.2</v>
      </c>
      <c r="K125" s="159">
        <v>4.22</v>
      </c>
      <c r="L125" s="24"/>
      <c r="M125" s="25">
        <f t="shared" si="34"/>
        <v>1915.6000000000001</v>
      </c>
      <c r="N125" s="25">
        <f t="shared" si="33"/>
        <v>17141441.600000001</v>
      </c>
    </row>
    <row r="126" spans="1:18" s="42" customFormat="1" hidden="1" outlineLevel="1" x14ac:dyDescent="0.15">
      <c r="A126" s="309" t="s">
        <v>263</v>
      </c>
      <c r="B126" s="201">
        <v>537</v>
      </c>
      <c r="C126" s="56">
        <f t="shared" si="29"/>
        <v>5370000</v>
      </c>
      <c r="D126" s="23">
        <v>6.46</v>
      </c>
      <c r="E126" s="182">
        <f t="shared" si="30"/>
        <v>5023098.0000000009</v>
      </c>
      <c r="F126" s="23">
        <v>312</v>
      </c>
      <c r="G126" s="56">
        <f t="shared" si="31"/>
        <v>3120000</v>
      </c>
      <c r="H126" s="23">
        <v>0.5</v>
      </c>
      <c r="I126" s="182">
        <f t="shared" si="32"/>
        <v>3104400</v>
      </c>
      <c r="J126" s="335">
        <v>0.01</v>
      </c>
      <c r="K126" s="159">
        <v>4.22</v>
      </c>
      <c r="L126" s="24"/>
      <c r="M126" s="25">
        <f t="shared" si="34"/>
        <v>95.78</v>
      </c>
      <c r="N126" s="25">
        <f t="shared" si="33"/>
        <v>8127593.7800000012</v>
      </c>
    </row>
    <row r="127" spans="1:18" s="42" customFormat="1" hidden="1" outlineLevel="1" x14ac:dyDescent="0.15">
      <c r="A127" s="309" t="s">
        <v>264</v>
      </c>
      <c r="B127" s="201">
        <v>286</v>
      </c>
      <c r="C127" s="56">
        <f t="shared" si="29"/>
        <v>2860000</v>
      </c>
      <c r="D127" s="23">
        <v>9.1999999999999993</v>
      </c>
      <c r="E127" s="182">
        <f t="shared" si="30"/>
        <v>2596880</v>
      </c>
      <c r="F127" s="23">
        <v>116</v>
      </c>
      <c r="G127" s="56">
        <f t="shared" si="31"/>
        <v>1160000</v>
      </c>
      <c r="H127" s="23">
        <v>0.73</v>
      </c>
      <c r="I127" s="182">
        <f t="shared" si="32"/>
        <v>1151532</v>
      </c>
      <c r="J127" s="201"/>
      <c r="K127" s="23"/>
      <c r="L127" s="24"/>
      <c r="M127" s="25">
        <f t="shared" si="34"/>
        <v>0</v>
      </c>
      <c r="N127" s="25">
        <f t="shared" si="33"/>
        <v>3748412</v>
      </c>
    </row>
    <row r="128" spans="1:18" s="42" customFormat="1" hidden="1" outlineLevel="1" x14ac:dyDescent="0.15">
      <c r="A128" s="309" t="s">
        <v>265</v>
      </c>
      <c r="B128" s="201">
        <v>401</v>
      </c>
      <c r="C128" s="56">
        <f t="shared" si="29"/>
        <v>4010000</v>
      </c>
      <c r="D128" s="23">
        <v>10.210000000000001</v>
      </c>
      <c r="E128" s="182">
        <f t="shared" si="30"/>
        <v>3600578.9999999995</v>
      </c>
      <c r="F128" s="23">
        <v>836</v>
      </c>
      <c r="G128" s="56">
        <f t="shared" si="31"/>
        <v>8360000</v>
      </c>
      <c r="H128" s="23">
        <v>0.41</v>
      </c>
      <c r="I128" s="182">
        <f t="shared" si="32"/>
        <v>8325724</v>
      </c>
      <c r="J128" s="201"/>
      <c r="K128" s="23"/>
      <c r="L128" s="24"/>
      <c r="M128" s="25">
        <f t="shared" si="34"/>
        <v>0</v>
      </c>
      <c r="N128" s="25">
        <f t="shared" si="33"/>
        <v>11926303</v>
      </c>
    </row>
    <row r="129" spans="1:19" s="42" customFormat="1" hidden="1" outlineLevel="1" x14ac:dyDescent="0.15">
      <c r="A129" s="473" t="s">
        <v>343</v>
      </c>
      <c r="B129" s="202"/>
      <c r="C129" s="57"/>
      <c r="D129" s="27"/>
      <c r="E129" s="78">
        <f>SUM(E123:E128)</f>
        <v>37706641</v>
      </c>
      <c r="F129" s="27"/>
      <c r="G129" s="27"/>
      <c r="H129" s="27"/>
      <c r="I129" s="78">
        <f>SUM(I123:I128)</f>
        <v>26244529</v>
      </c>
      <c r="J129" s="202"/>
      <c r="K129" s="27"/>
      <c r="L129" s="28"/>
      <c r="M129" s="58">
        <f>SUM(M123:M128)</f>
        <v>4022.7600000000007</v>
      </c>
      <c r="N129" s="169">
        <f>SUM(N123:N128)</f>
        <v>63955192.760000005</v>
      </c>
    </row>
    <row r="130" spans="1:19" s="42" customFormat="1" hidden="1" outlineLevel="1" x14ac:dyDescent="0.15">
      <c r="A130" s="42" t="s">
        <v>366</v>
      </c>
      <c r="B130" s="29"/>
      <c r="C130" s="29"/>
      <c r="D130" s="29"/>
      <c r="E130" s="29"/>
      <c r="L130" s="43"/>
      <c r="M130" s="43"/>
      <c r="N130" s="43"/>
    </row>
    <row r="131" spans="1:19" s="42" customFormat="1" hidden="1" outlineLevel="1" x14ac:dyDescent="0.15">
      <c r="A131" s="42" t="s">
        <v>248</v>
      </c>
      <c r="B131" s="29"/>
      <c r="C131" s="29"/>
      <c r="D131" s="29"/>
      <c r="E131" s="29"/>
      <c r="L131" s="43"/>
      <c r="M131" s="448"/>
      <c r="N131" s="90"/>
    </row>
    <row r="132" spans="1:19" hidden="1" outlineLevel="1" x14ac:dyDescent="0.15">
      <c r="I132" s="497"/>
    </row>
    <row r="133" spans="1:19" ht="41.25" hidden="1" customHeight="1" outlineLevel="1" x14ac:dyDescent="0.15">
      <c r="A133" s="1046" t="s">
        <v>165</v>
      </c>
      <c r="B133" s="1042"/>
      <c r="C133" s="1042"/>
      <c r="D133" s="1042"/>
      <c r="E133" s="1042"/>
      <c r="F133" s="1042"/>
      <c r="G133" s="1042"/>
      <c r="H133" s="1042"/>
      <c r="I133" s="1042"/>
      <c r="J133" s="1042"/>
      <c r="K133" s="1042"/>
      <c r="L133" s="1042"/>
      <c r="M133" s="29"/>
      <c r="N133" s="29"/>
    </row>
    <row r="134" spans="1:19" ht="34.5" hidden="1" outlineLevel="1" x14ac:dyDescent="0.15">
      <c r="A134" s="71"/>
      <c r="B134" s="401" t="s">
        <v>349</v>
      </c>
      <c r="C134" s="79"/>
      <c r="D134" s="224" t="s">
        <v>106</v>
      </c>
      <c r="E134" s="224" t="s">
        <v>107</v>
      </c>
      <c r="F134" s="224" t="s">
        <v>108</v>
      </c>
      <c r="G134" s="224" t="s">
        <v>109</v>
      </c>
      <c r="H134" s="248"/>
      <c r="I134" s="224" t="s">
        <v>113</v>
      </c>
      <c r="J134" s="224" t="s">
        <v>110</v>
      </c>
      <c r="K134" s="224" t="s">
        <v>111</v>
      </c>
      <c r="L134" s="226" t="s">
        <v>112</v>
      </c>
      <c r="M134" s="29"/>
      <c r="N134" s="29"/>
    </row>
    <row r="135" spans="1:19" ht="99" hidden="1" customHeight="1" outlineLevel="1" x14ac:dyDescent="0.15">
      <c r="A135" s="218" t="s">
        <v>364</v>
      </c>
      <c r="B135" s="24">
        <f>N129</f>
        <v>63955192.760000005</v>
      </c>
      <c r="C135" s="399" t="s">
        <v>365</v>
      </c>
      <c r="D135" s="249">
        <f>O115</f>
        <v>434629788.50076532</v>
      </c>
      <c r="E135" s="249">
        <f>P115</f>
        <v>4720.5974018000015</v>
      </c>
      <c r="F135" s="249">
        <f>Q115</f>
        <v>6722.9767107400003</v>
      </c>
      <c r="G135" s="249">
        <f>R115</f>
        <v>436751250.49561083</v>
      </c>
      <c r="H135" s="432" t="s">
        <v>461</v>
      </c>
      <c r="I135" s="30">
        <f>D135/B135</f>
        <v>6.795848307920342</v>
      </c>
      <c r="J135" s="30">
        <f>E135/B135</f>
        <v>7.3811010460317795E-5</v>
      </c>
      <c r="K135" s="30">
        <f>F135/B135</f>
        <v>1.0512010707197499E-4</v>
      </c>
      <c r="L135" s="31">
        <f>G135/B135</f>
        <v>6.829019375089298</v>
      </c>
      <c r="M135" s="29"/>
      <c r="N135" s="29"/>
    </row>
    <row r="136" spans="1:19" ht="156.75" hidden="1" customHeight="1" outlineLevel="1" x14ac:dyDescent="0.15">
      <c r="A136" s="218" t="s">
        <v>451</v>
      </c>
      <c r="B136" s="170">
        <f>'06-11年电网电量交换Grid Exchange'!E28+'06-11年电网电量交换Grid Exchange'!E32</f>
        <v>317727</v>
      </c>
      <c r="C136" s="403" t="s">
        <v>194</v>
      </c>
      <c r="D136" s="171">
        <f>'06-11年电网电量交换Grid Exchange'!$E$32*西北电网NW!I138</f>
        <v>2646200.8035662533</v>
      </c>
      <c r="E136" s="171">
        <f>'06-11年电网电量交换Grid Exchange'!$E$32*西北电网NW!J138</f>
        <v>28.476707342105719</v>
      </c>
      <c r="F136" s="171">
        <f>'06-11年电网电量交换Grid Exchange'!$E$32*西北电网NW!K138</f>
        <v>41.123089061379673</v>
      </c>
      <c r="G136" s="171">
        <f>'06-11年电网电量交换Grid Exchange'!$E$32*西北电网NW!L138</f>
        <v>2659167.4017900964</v>
      </c>
      <c r="H136" s="453" t="s">
        <v>463</v>
      </c>
      <c r="I136" s="172">
        <f>SUM(D135:D137)/SUM($B$135:$B$136)</f>
        <v>6.8039966846779887</v>
      </c>
      <c r="J136" s="172">
        <f t="shared" ref="J136:L136" si="35">SUM(E135:E137)/SUM($B$135:$B$136)</f>
        <v>7.3895484591616288E-5</v>
      </c>
      <c r="K136" s="172">
        <f t="shared" si="35"/>
        <v>1.052490190537419E-4</v>
      </c>
      <c r="L136" s="173">
        <f t="shared" si="35"/>
        <v>6.8372082794707936</v>
      </c>
      <c r="M136" s="29"/>
      <c r="N136" s="29"/>
    </row>
    <row r="137" spans="1:19" ht="56.25" hidden="1" customHeight="1" outlineLevel="1" x14ac:dyDescent="0.15">
      <c r="A137" s="218"/>
      <c r="B137" s="170"/>
      <c r="C137" s="403" t="s">
        <v>292</v>
      </c>
      <c r="D137" s="171">
        <f>'06-11年电网电量交换Grid Exchange'!$E$28*华北电网North!I136</f>
        <v>36743.657282827451</v>
      </c>
      <c r="E137" s="171">
        <f>'06-11年电网电量交换Grid Exchange'!$E$28*华北电网North!J136</f>
        <v>0.40444264116356227</v>
      </c>
      <c r="F137" s="171">
        <f>'06-11年电网电量交换Grid Exchange'!$E$28*华北电网North!K136</f>
        <v>0.56195665848447007</v>
      </c>
      <c r="G137" s="171">
        <f>'06-11年电网电量交换Grid Exchange'!$E$28*华北电网North!L136</f>
        <v>36921.231433084911</v>
      </c>
      <c r="H137" s="403"/>
      <c r="I137" s="172"/>
      <c r="J137" s="172"/>
      <c r="K137" s="172"/>
      <c r="L137" s="173"/>
      <c r="M137" s="29"/>
      <c r="N137" s="29"/>
    </row>
    <row r="138" spans="1:19" ht="50.25" hidden="1" customHeight="1" outlineLevel="1" x14ac:dyDescent="0.15">
      <c r="A138" s="335"/>
      <c r="B138" s="159"/>
      <c r="C138" s="399"/>
      <c r="D138" s="24"/>
      <c r="E138" s="159"/>
      <c r="F138" s="32"/>
      <c r="G138" s="417"/>
      <c r="H138" s="1023"/>
      <c r="I138" s="1024"/>
      <c r="J138" s="1024"/>
      <c r="K138" s="1024"/>
      <c r="L138" s="31"/>
      <c r="M138" s="29"/>
      <c r="N138" s="29"/>
    </row>
    <row r="139" spans="1:19" ht="24" hidden="1" customHeight="1" outlineLevel="1" x14ac:dyDescent="0.15">
      <c r="A139" s="257"/>
      <c r="B139" s="187"/>
      <c r="C139" s="400"/>
      <c r="D139" s="34"/>
      <c r="E139" s="187"/>
      <c r="F139" s="36"/>
      <c r="G139" s="416"/>
      <c r="H139" s="400"/>
      <c r="I139" s="402"/>
      <c r="J139" s="402"/>
      <c r="K139" s="402"/>
      <c r="L139" s="205"/>
      <c r="M139" s="29"/>
      <c r="N139" s="29"/>
    </row>
    <row r="140" spans="1:19" collapsed="1" x14ac:dyDescent="0.15"/>
    <row r="141" spans="1:19" ht="22.5" customHeight="1" x14ac:dyDescent="0.15">
      <c r="A141" s="338" t="s">
        <v>77</v>
      </c>
    </row>
    <row r="142" spans="1:19" ht="16.5" hidden="1" outlineLevel="1" thickTop="1" x14ac:dyDescent="0.15">
      <c r="A142" s="319"/>
      <c r="B142" s="258"/>
      <c r="C142" s="258"/>
      <c r="D142" s="258"/>
      <c r="E142" s="258"/>
      <c r="F142" s="258"/>
      <c r="G142" s="258"/>
      <c r="H142" s="258"/>
      <c r="I142" s="258"/>
      <c r="J142" s="258"/>
      <c r="K142" s="258"/>
      <c r="L142" s="258"/>
      <c r="M142" s="258"/>
      <c r="N142" s="258"/>
      <c r="O142" s="258"/>
      <c r="P142" s="258"/>
      <c r="Q142" s="258"/>
      <c r="R142" s="258"/>
      <c r="S142" s="259"/>
    </row>
    <row r="143" spans="1:19" hidden="1" outlineLevel="1" x14ac:dyDescent="0.15">
      <c r="A143" s="1043" t="s">
        <v>71</v>
      </c>
      <c r="B143" s="1044"/>
      <c r="C143" s="1044"/>
      <c r="D143" s="1044"/>
      <c r="E143" s="1044"/>
      <c r="F143" s="1044"/>
      <c r="G143" s="1044"/>
      <c r="H143" s="1044"/>
      <c r="I143" s="1044"/>
      <c r="J143" s="1044"/>
      <c r="K143" s="1044"/>
      <c r="L143" s="1044"/>
      <c r="M143" s="1044"/>
      <c r="N143" s="1044"/>
      <c r="O143" s="1044"/>
      <c r="P143" s="1044"/>
      <c r="Q143" s="1044"/>
      <c r="R143" s="1044"/>
      <c r="S143" s="261"/>
    </row>
    <row r="144" spans="1:19" ht="67.5" hidden="1" outlineLevel="1" x14ac:dyDescent="0.15">
      <c r="A144" s="224" t="s">
        <v>398</v>
      </c>
      <c r="B144" s="224" t="s">
        <v>399</v>
      </c>
      <c r="C144" s="224" t="s">
        <v>249</v>
      </c>
      <c r="D144" s="224" t="s">
        <v>250</v>
      </c>
      <c r="E144" s="224" t="s">
        <v>251</v>
      </c>
      <c r="F144" s="224" t="s">
        <v>252</v>
      </c>
      <c r="G144" s="224" t="s">
        <v>253</v>
      </c>
      <c r="H144" s="224" t="s">
        <v>254</v>
      </c>
      <c r="I144" s="224" t="s">
        <v>255</v>
      </c>
      <c r="J144" s="224" t="s">
        <v>156</v>
      </c>
      <c r="K144" s="224" t="s">
        <v>218</v>
      </c>
      <c r="L144" s="225" t="s">
        <v>217</v>
      </c>
      <c r="M144" s="224" t="s">
        <v>94</v>
      </c>
      <c r="N144" s="224" t="s">
        <v>95</v>
      </c>
      <c r="O144" s="224" t="s">
        <v>98</v>
      </c>
      <c r="P144" s="224" t="s">
        <v>99</v>
      </c>
      <c r="Q144" s="224" t="s">
        <v>100</v>
      </c>
      <c r="R144" s="226" t="s">
        <v>101</v>
      </c>
      <c r="S144" s="261"/>
    </row>
    <row r="145" spans="1:19" ht="66" hidden="1" outlineLevel="1" x14ac:dyDescent="0.15">
      <c r="A145" s="46"/>
      <c r="B145" s="46"/>
      <c r="C145" s="46"/>
      <c r="D145" s="46"/>
      <c r="E145" s="46"/>
      <c r="F145" s="46"/>
      <c r="G145" s="46"/>
      <c r="H145" s="46"/>
      <c r="I145" s="46"/>
      <c r="J145" s="262" t="s">
        <v>92</v>
      </c>
      <c r="K145" s="46" t="s">
        <v>404</v>
      </c>
      <c r="L145" s="262" t="s">
        <v>93</v>
      </c>
      <c r="M145" s="227" t="s">
        <v>96</v>
      </c>
      <c r="N145" s="227" t="s">
        <v>97</v>
      </c>
      <c r="O145" s="227" t="s">
        <v>405</v>
      </c>
      <c r="P145" s="227" t="s">
        <v>405</v>
      </c>
      <c r="Q145" s="227" t="s">
        <v>405</v>
      </c>
      <c r="R145" s="228" t="s">
        <v>405</v>
      </c>
      <c r="S145" s="261"/>
    </row>
    <row r="146" spans="1:19" hidden="1" outlineLevel="1" x14ac:dyDescent="0.15">
      <c r="A146" s="175"/>
      <c r="B146" s="163"/>
      <c r="C146" s="163" t="s">
        <v>380</v>
      </c>
      <c r="D146" s="163" t="s">
        <v>381</v>
      </c>
      <c r="E146" s="163" t="s">
        <v>382</v>
      </c>
      <c r="F146" s="163" t="s">
        <v>388</v>
      </c>
      <c r="G146" s="163" t="s">
        <v>384</v>
      </c>
      <c r="H146" s="163" t="s">
        <v>385</v>
      </c>
      <c r="I146" s="163" t="s">
        <v>390</v>
      </c>
      <c r="J146" s="163" t="s">
        <v>378</v>
      </c>
      <c r="K146" s="164" t="s">
        <v>379</v>
      </c>
      <c r="L146" s="165" t="s">
        <v>375</v>
      </c>
      <c r="M146" s="164" t="s">
        <v>376</v>
      </c>
      <c r="N146" s="164" t="s">
        <v>256</v>
      </c>
      <c r="O146" s="164" t="s">
        <v>225</v>
      </c>
      <c r="P146" s="340" t="s">
        <v>257</v>
      </c>
      <c r="Q146" s="340" t="s">
        <v>258</v>
      </c>
      <c r="R146" s="166" t="s">
        <v>259</v>
      </c>
      <c r="S146" s="261"/>
    </row>
    <row r="147" spans="1:19" ht="31.5" hidden="1" outlineLevel="1" x14ac:dyDescent="0.15">
      <c r="A147" s="330" t="s">
        <v>324</v>
      </c>
      <c r="B147" s="329" t="s">
        <v>406</v>
      </c>
      <c r="C147" s="64">
        <v>2184.31</v>
      </c>
      <c r="D147" s="64">
        <v>9339.64</v>
      </c>
      <c r="E147" s="64">
        <v>2888.29</v>
      </c>
      <c r="F147" s="64">
        <v>2810.69</v>
      </c>
      <c r="G147" s="64">
        <v>1413.64</v>
      </c>
      <c r="H147" s="64">
        <v>2817.31</v>
      </c>
      <c r="I147" s="68">
        <f>SUM(C147:H147)</f>
        <v>21453.879999999997</v>
      </c>
      <c r="J147" s="253">
        <f>'燃料参数Fuel EF'!B3</f>
        <v>26.37</v>
      </c>
      <c r="K147" s="156">
        <f>'燃料参数Fuel EF'!C3</f>
        <v>98</v>
      </c>
      <c r="L147" s="254">
        <f>'燃料参数Fuel EF'!D3</f>
        <v>20908</v>
      </c>
      <c r="M147" s="253">
        <f>'燃料参数Fuel EF'!E3</f>
        <v>1E-3</v>
      </c>
      <c r="N147" s="253">
        <f>'燃料参数Fuel EF'!F3</f>
        <v>1.5E-3</v>
      </c>
      <c r="O147" s="264">
        <f>I147*L147*J147*K147*44/12/100/100</f>
        <v>425036253.15922844</v>
      </c>
      <c r="P147" s="264">
        <f>I147*L147*M147/100</f>
        <v>4485.5772303999993</v>
      </c>
      <c r="Q147" s="264">
        <f>I147*L147*N147/100</f>
        <v>6728.3658456000003</v>
      </c>
      <c r="R147" s="234">
        <f>O147+P147*25+Q147*298</f>
        <v>427153445.61197728</v>
      </c>
      <c r="S147" s="261"/>
    </row>
    <row r="148" spans="1:19" ht="31.5" hidden="1" outlineLevel="1" x14ac:dyDescent="0.15">
      <c r="A148" s="265" t="s">
        <v>325</v>
      </c>
      <c r="B148" s="236" t="s">
        <v>406</v>
      </c>
      <c r="C148" s="64"/>
      <c r="D148" s="64">
        <v>3.35</v>
      </c>
      <c r="E148" s="64"/>
      <c r="F148" s="64"/>
      <c r="G148" s="64"/>
      <c r="H148" s="64"/>
      <c r="I148" s="68">
        <f t="shared" ref="I148:I163" si="36">SUM(C148:H148)</f>
        <v>3.35</v>
      </c>
      <c r="J148" s="230">
        <f>'燃料参数Fuel EF'!B4</f>
        <v>25.41</v>
      </c>
      <c r="K148" s="157">
        <f>'燃料参数Fuel EF'!C4</f>
        <v>98</v>
      </c>
      <c r="L148" s="231">
        <f>'燃料参数Fuel EF'!D4</f>
        <v>26344</v>
      </c>
      <c r="M148" s="230">
        <f>'燃料参数Fuel EF'!E4</f>
        <v>1E-3</v>
      </c>
      <c r="N148" s="230">
        <f>'燃料参数Fuel EF'!F4</f>
        <v>1.5E-3</v>
      </c>
      <c r="O148" s="264">
        <f>I148*L148*J148*K148*44/12/100/100</f>
        <v>80580.265858400002</v>
      </c>
      <c r="P148" s="264">
        <f t="shared" ref="P148:P162" si="37">I148*L148*M148/100</f>
        <v>0.88252400000000009</v>
      </c>
      <c r="Q148" s="264">
        <f t="shared" ref="Q148:Q162" si="38">I148*L148*N148/100</f>
        <v>1.3237860000000001</v>
      </c>
      <c r="R148" s="234">
        <f t="shared" ref="R148:R162" si="39">O148+P148*25+Q148*298</f>
        <v>80996.817186400003</v>
      </c>
      <c r="S148" s="261"/>
    </row>
    <row r="149" spans="1:19" ht="31.5" hidden="1" outlineLevel="1" x14ac:dyDescent="0.15">
      <c r="A149" s="265" t="s">
        <v>326</v>
      </c>
      <c r="B149" s="236" t="s">
        <v>406</v>
      </c>
      <c r="C149" s="64"/>
      <c r="D149" s="64">
        <v>59.93</v>
      </c>
      <c r="E149" s="64"/>
      <c r="F149" s="64"/>
      <c r="G149" s="64">
        <v>136.75</v>
      </c>
      <c r="H149" s="64">
        <v>97.94</v>
      </c>
      <c r="I149" s="68">
        <f t="shared" si="36"/>
        <v>294.62</v>
      </c>
      <c r="J149" s="230">
        <f>'燃料参数Fuel EF'!B5</f>
        <v>25.41</v>
      </c>
      <c r="K149" s="157">
        <f>'燃料参数Fuel EF'!C5</f>
        <v>98</v>
      </c>
      <c r="L149" s="231">
        <f>'燃料参数Fuel EF'!D5</f>
        <v>10454</v>
      </c>
      <c r="M149" s="230">
        <f>'燃料参数Fuel EF'!E5</f>
        <v>1E-3</v>
      </c>
      <c r="N149" s="230">
        <f>'燃料参数Fuel EF'!F5</f>
        <v>1.5E-3</v>
      </c>
      <c r="O149" s="264">
        <f t="shared" ref="O149:O162" si="40">I149*L149*J149*K149*44/12/100/100</f>
        <v>2812204.4564336799</v>
      </c>
      <c r="P149" s="264">
        <f t="shared" si="37"/>
        <v>30.799574800000002</v>
      </c>
      <c r="Q149" s="264">
        <f t="shared" si="38"/>
        <v>46.199362200000003</v>
      </c>
      <c r="R149" s="234">
        <f t="shared" si="39"/>
        <v>2826741.8557392801</v>
      </c>
      <c r="S149" s="261"/>
    </row>
    <row r="150" spans="1:19" ht="31.5" hidden="1" outlineLevel="1" x14ac:dyDescent="0.15">
      <c r="A150" s="265" t="s">
        <v>327</v>
      </c>
      <c r="B150" s="236" t="s">
        <v>406</v>
      </c>
      <c r="C150" s="64"/>
      <c r="D150" s="64"/>
      <c r="E150" s="64"/>
      <c r="F150" s="64">
        <v>2.63</v>
      </c>
      <c r="G150" s="64"/>
      <c r="H150" s="64"/>
      <c r="I150" s="68">
        <f t="shared" si="36"/>
        <v>2.63</v>
      </c>
      <c r="J150" s="230">
        <f>'燃料参数Fuel EF'!B6</f>
        <v>33.56</v>
      </c>
      <c r="K150" s="157">
        <f>'燃料参数Fuel EF'!C6</f>
        <v>98</v>
      </c>
      <c r="L150" s="231">
        <f>'燃料参数Fuel EF'!D6</f>
        <v>17584</v>
      </c>
      <c r="M150" s="230">
        <f>'燃料参数Fuel EF'!E6</f>
        <v>1E-3</v>
      </c>
      <c r="N150" s="230">
        <f>'燃料参数Fuel EF'!F6</f>
        <v>1.5E-3</v>
      </c>
      <c r="O150" s="264">
        <f t="shared" si="40"/>
        <v>55769.003168853335</v>
      </c>
      <c r="P150" s="264">
        <f t="shared" si="37"/>
        <v>0.46245919999999996</v>
      </c>
      <c r="Q150" s="264">
        <f t="shared" si="38"/>
        <v>0.69368879999999999</v>
      </c>
      <c r="R150" s="234">
        <f t="shared" si="39"/>
        <v>55987.283911253333</v>
      </c>
      <c r="S150" s="261"/>
    </row>
    <row r="151" spans="1:19" ht="31.5" hidden="1" outlineLevel="1" x14ac:dyDescent="0.15">
      <c r="A151" s="265" t="s">
        <v>328</v>
      </c>
      <c r="B151" s="236" t="s">
        <v>406</v>
      </c>
      <c r="C151" s="64"/>
      <c r="D151" s="64">
        <v>1.08</v>
      </c>
      <c r="E151" s="64">
        <v>0.06</v>
      </c>
      <c r="F151" s="64">
        <v>0.09</v>
      </c>
      <c r="G151" s="64"/>
      <c r="H151" s="64"/>
      <c r="I151" s="68">
        <f t="shared" si="36"/>
        <v>1.2300000000000002</v>
      </c>
      <c r="J151" s="230">
        <f>'燃料参数Fuel EF'!B7</f>
        <v>29.42</v>
      </c>
      <c r="K151" s="157">
        <f>'燃料参数Fuel EF'!C7</f>
        <v>93</v>
      </c>
      <c r="L151" s="158">
        <f>'燃料参数Fuel EF'!D7</f>
        <v>28435</v>
      </c>
      <c r="M151" s="230">
        <f>'燃料参数Fuel EF'!E7</f>
        <v>1E-3</v>
      </c>
      <c r="N151" s="230">
        <f>'燃料参数Fuel EF'!F7</f>
        <v>1.5E-3</v>
      </c>
      <c r="O151" s="264">
        <f t="shared" si="40"/>
        <v>35087.739611100005</v>
      </c>
      <c r="P151" s="264">
        <f t="shared" si="37"/>
        <v>0.34975050000000002</v>
      </c>
      <c r="Q151" s="264">
        <f t="shared" si="38"/>
        <v>0.52462575000000011</v>
      </c>
      <c r="R151" s="234">
        <f t="shared" si="39"/>
        <v>35252.821847100007</v>
      </c>
      <c r="S151" s="261"/>
    </row>
    <row r="152" spans="1:19" ht="31.5" hidden="1" outlineLevel="1" x14ac:dyDescent="0.15">
      <c r="A152" s="265" t="s">
        <v>329</v>
      </c>
      <c r="B152" s="236" t="s">
        <v>323</v>
      </c>
      <c r="C152" s="64">
        <v>0.09</v>
      </c>
      <c r="D152" s="64">
        <v>6.04</v>
      </c>
      <c r="E152" s="180">
        <v>1.2</v>
      </c>
      <c r="F152" s="64"/>
      <c r="G152" s="64">
        <v>1.03</v>
      </c>
      <c r="H152" s="64"/>
      <c r="I152" s="68">
        <f t="shared" si="36"/>
        <v>8.36</v>
      </c>
      <c r="J152" s="157">
        <f>'燃料参数Fuel EF'!B8</f>
        <v>13.58</v>
      </c>
      <c r="K152" s="157">
        <f>'燃料参数Fuel EF'!C8</f>
        <v>99</v>
      </c>
      <c r="L152" s="231">
        <f>'燃料参数Fuel EF'!D8</f>
        <v>173535</v>
      </c>
      <c r="M152" s="230">
        <f>'燃料参数Fuel EF'!E8</f>
        <v>1E-3</v>
      </c>
      <c r="N152" s="230">
        <f>'燃料参数Fuel EF'!F8</f>
        <v>1E-4</v>
      </c>
      <c r="O152" s="264">
        <f t="shared" si="40"/>
        <v>715154.2971804</v>
      </c>
      <c r="P152" s="264">
        <f t="shared" si="37"/>
        <v>14.507525999999999</v>
      </c>
      <c r="Q152" s="264">
        <f t="shared" si="38"/>
        <v>1.4507525999999999</v>
      </c>
      <c r="R152" s="234">
        <f t="shared" si="39"/>
        <v>715949.30960519996</v>
      </c>
      <c r="S152" s="261"/>
    </row>
    <row r="153" spans="1:19" ht="31.5" hidden="1" outlineLevel="1" x14ac:dyDescent="0.15">
      <c r="A153" s="265" t="s">
        <v>330</v>
      </c>
      <c r="B153" s="236" t="s">
        <v>323</v>
      </c>
      <c r="C153" s="64">
        <v>30.76</v>
      </c>
      <c r="D153" s="64">
        <v>56.64</v>
      </c>
      <c r="E153" s="64"/>
      <c r="F153" s="64">
        <v>4.2300000000000004</v>
      </c>
      <c r="G153" s="64">
        <v>7.57</v>
      </c>
      <c r="H153" s="64"/>
      <c r="I153" s="68">
        <f t="shared" si="36"/>
        <v>99.200000000000017</v>
      </c>
      <c r="J153" s="384">
        <f>'燃料参数Fuel EF'!B9</f>
        <v>12.2</v>
      </c>
      <c r="K153" s="157">
        <f>'燃料参数Fuel EF'!C9</f>
        <v>99</v>
      </c>
      <c r="L153" s="231">
        <f>'燃料参数Fuel EF'!D9</f>
        <v>202218</v>
      </c>
      <c r="M153" s="230">
        <f>'燃料参数Fuel EF'!E9</f>
        <v>1E-3</v>
      </c>
      <c r="N153" s="230">
        <f>'燃料参数Fuel EF'!F9</f>
        <v>1E-4</v>
      </c>
      <c r="O153" s="264">
        <f t="shared" si="40"/>
        <v>8883782.9372160025</v>
      </c>
      <c r="P153" s="264">
        <f t="shared" si="37"/>
        <v>200.60025600000006</v>
      </c>
      <c r="Q153" s="264">
        <f t="shared" si="38"/>
        <v>20.060025600000007</v>
      </c>
      <c r="R153" s="234">
        <f t="shared" si="39"/>
        <v>8894775.8312448021</v>
      </c>
      <c r="S153" s="261"/>
    </row>
    <row r="154" spans="1:19" ht="31.5" hidden="1" outlineLevel="1" x14ac:dyDescent="0.15">
      <c r="A154" s="265" t="s">
        <v>331</v>
      </c>
      <c r="B154" s="236" t="s">
        <v>406</v>
      </c>
      <c r="C154" s="64"/>
      <c r="D154" s="180">
        <v>0.1</v>
      </c>
      <c r="E154" s="64"/>
      <c r="F154" s="64"/>
      <c r="G154" s="64"/>
      <c r="H154" s="64"/>
      <c r="I154" s="68">
        <f t="shared" si="36"/>
        <v>0.1</v>
      </c>
      <c r="J154" s="157">
        <f>'燃料参数Fuel EF'!B10</f>
        <v>20.079999999999998</v>
      </c>
      <c r="K154" s="157">
        <f>'燃料参数Fuel EF'!C10</f>
        <v>98</v>
      </c>
      <c r="L154" s="158">
        <f>'燃料参数Fuel EF'!D10</f>
        <v>41816</v>
      </c>
      <c r="M154" s="230">
        <f>'燃料参数Fuel EF'!E10</f>
        <v>3.0000000000000001E-3</v>
      </c>
      <c r="N154" s="230">
        <f>'燃料参数Fuel EF'!F10</f>
        <v>5.9999999999999995E-4</v>
      </c>
      <c r="O154" s="264">
        <f t="shared" si="40"/>
        <v>3017.1972394666668</v>
      </c>
      <c r="P154" s="264">
        <f t="shared" si="37"/>
        <v>0.12544800000000003</v>
      </c>
      <c r="Q154" s="264">
        <f t="shared" si="38"/>
        <v>2.50896E-2</v>
      </c>
      <c r="R154" s="234">
        <f t="shared" si="39"/>
        <v>3027.8101402666666</v>
      </c>
      <c r="S154" s="261"/>
    </row>
    <row r="155" spans="1:19" ht="31.5" hidden="1" outlineLevel="1" x14ac:dyDescent="0.15">
      <c r="A155" s="265" t="s">
        <v>332</v>
      </c>
      <c r="B155" s="236" t="s">
        <v>406</v>
      </c>
      <c r="C155" s="64"/>
      <c r="D155" s="64"/>
      <c r="E155" s="64"/>
      <c r="F155" s="64"/>
      <c r="G155" s="64"/>
      <c r="H155" s="64"/>
      <c r="I155" s="68">
        <f t="shared" si="36"/>
        <v>0</v>
      </c>
      <c r="J155" s="384">
        <f>'燃料参数Fuel EF'!B11</f>
        <v>18.899999999999999</v>
      </c>
      <c r="K155" s="157">
        <f>'燃料参数Fuel EF'!C11</f>
        <v>98</v>
      </c>
      <c r="L155" s="158">
        <f>'燃料参数Fuel EF'!D11</f>
        <v>43070</v>
      </c>
      <c r="M155" s="230">
        <f>'燃料参数Fuel EF'!E11</f>
        <v>3.0000000000000001E-3</v>
      </c>
      <c r="N155" s="230">
        <f>'燃料参数Fuel EF'!F11</f>
        <v>5.9999999999999995E-4</v>
      </c>
      <c r="O155" s="264">
        <f t="shared" si="40"/>
        <v>0</v>
      </c>
      <c r="P155" s="264">
        <f t="shared" si="37"/>
        <v>0</v>
      </c>
      <c r="Q155" s="264">
        <f t="shared" si="38"/>
        <v>0</v>
      </c>
      <c r="R155" s="234">
        <f t="shared" si="39"/>
        <v>0</v>
      </c>
      <c r="S155" s="261"/>
    </row>
    <row r="156" spans="1:19" ht="31.5" hidden="1" outlineLevel="1" x14ac:dyDescent="0.15">
      <c r="A156" s="265" t="s">
        <v>333</v>
      </c>
      <c r="B156" s="236" t="s">
        <v>406</v>
      </c>
      <c r="C156" s="64">
        <v>0.69</v>
      </c>
      <c r="D156" s="64">
        <v>4.28</v>
      </c>
      <c r="E156" s="64">
        <v>1.23</v>
      </c>
      <c r="F156" s="64">
        <v>1.55</v>
      </c>
      <c r="G156" s="64">
        <v>1.19</v>
      </c>
      <c r="H156" s="64"/>
      <c r="I156" s="68">
        <f t="shared" si="36"/>
        <v>8.9400000000000013</v>
      </c>
      <c r="J156" s="384">
        <f>'燃料参数Fuel EF'!B12</f>
        <v>20.2</v>
      </c>
      <c r="K156" s="157">
        <f>'燃料参数Fuel EF'!C12</f>
        <v>98</v>
      </c>
      <c r="L156" s="158">
        <f>'燃料参数Fuel EF'!D12</f>
        <v>42652</v>
      </c>
      <c r="M156" s="230">
        <f>'燃料参数Fuel EF'!E12</f>
        <v>3.0000000000000001E-3</v>
      </c>
      <c r="N156" s="230">
        <f>'燃料参数Fuel EF'!F12</f>
        <v>5.9999999999999995E-4</v>
      </c>
      <c r="O156" s="264">
        <f t="shared" si="40"/>
        <v>276774.32157760003</v>
      </c>
      <c r="P156" s="264">
        <f t="shared" si="37"/>
        <v>11.439266400000001</v>
      </c>
      <c r="Q156" s="264">
        <f t="shared" si="38"/>
        <v>2.2878532800000002</v>
      </c>
      <c r="R156" s="234">
        <f t="shared" si="39"/>
        <v>277742.08351503999</v>
      </c>
      <c r="S156" s="261"/>
    </row>
    <row r="157" spans="1:19" ht="31.5" hidden="1" outlineLevel="1" x14ac:dyDescent="0.15">
      <c r="A157" s="265" t="s">
        <v>334</v>
      </c>
      <c r="B157" s="236" t="s">
        <v>406</v>
      </c>
      <c r="C157" s="64">
        <v>0.02</v>
      </c>
      <c r="D157" s="64">
        <v>1.44</v>
      </c>
      <c r="E157" s="64">
        <v>0.48</v>
      </c>
      <c r="F157" s="64">
        <v>1.27</v>
      </c>
      <c r="G157" s="64">
        <v>0.06</v>
      </c>
      <c r="H157" s="180">
        <v>4</v>
      </c>
      <c r="I157" s="68">
        <f t="shared" si="36"/>
        <v>7.27</v>
      </c>
      <c r="J157" s="384">
        <f>'燃料参数Fuel EF'!B13</f>
        <v>21.1</v>
      </c>
      <c r="K157" s="157">
        <f>'燃料参数Fuel EF'!C13</f>
        <v>98</v>
      </c>
      <c r="L157" s="158">
        <f>'燃料参数Fuel EF'!D13</f>
        <v>41816</v>
      </c>
      <c r="M157" s="230">
        <f>'燃料参数Fuel EF'!E13</f>
        <v>3.0000000000000001E-3</v>
      </c>
      <c r="N157" s="230">
        <f>'燃料参数Fuel EF'!F13</f>
        <v>5.9999999999999995E-4</v>
      </c>
      <c r="O157" s="264">
        <f t="shared" si="40"/>
        <v>230492.53234186667</v>
      </c>
      <c r="P157" s="264">
        <f t="shared" si="37"/>
        <v>9.1200696000000008</v>
      </c>
      <c r="Q157" s="264">
        <f t="shared" si="38"/>
        <v>1.8240139199999998</v>
      </c>
      <c r="R157" s="234">
        <f t="shared" si="39"/>
        <v>231264.09023002666</v>
      </c>
      <c r="S157" s="261"/>
    </row>
    <row r="158" spans="1:19" ht="31.5" hidden="1" outlineLevel="1" x14ac:dyDescent="0.15">
      <c r="A158" s="265" t="s">
        <v>335</v>
      </c>
      <c r="B158" s="236" t="s">
        <v>406</v>
      </c>
      <c r="C158" s="64"/>
      <c r="D158" s="64"/>
      <c r="E158" s="64"/>
      <c r="F158" s="64"/>
      <c r="G158" s="64"/>
      <c r="H158" s="64"/>
      <c r="I158" s="68">
        <f t="shared" si="36"/>
        <v>0</v>
      </c>
      <c r="J158" s="384">
        <f>'燃料参数Fuel EF'!B14</f>
        <v>17.2</v>
      </c>
      <c r="K158" s="157">
        <f>'燃料参数Fuel EF'!C14</f>
        <v>99</v>
      </c>
      <c r="L158" s="158">
        <f>'燃料参数Fuel EF'!D14</f>
        <v>50179</v>
      </c>
      <c r="M158" s="230">
        <f>'燃料参数Fuel EF'!E14</f>
        <v>1E-3</v>
      </c>
      <c r="N158" s="230">
        <f>'燃料参数Fuel EF'!F14</f>
        <v>1E-4</v>
      </c>
      <c r="O158" s="264">
        <f t="shared" si="40"/>
        <v>0</v>
      </c>
      <c r="P158" s="264">
        <f t="shared" si="37"/>
        <v>0</v>
      </c>
      <c r="Q158" s="264">
        <f t="shared" si="38"/>
        <v>0</v>
      </c>
      <c r="R158" s="234">
        <f t="shared" si="39"/>
        <v>0</v>
      </c>
      <c r="S158" s="261"/>
    </row>
    <row r="159" spans="1:19" ht="31.5" hidden="1" outlineLevel="1" x14ac:dyDescent="0.15">
      <c r="A159" s="265" t="s">
        <v>336</v>
      </c>
      <c r="B159" s="236" t="s">
        <v>406</v>
      </c>
      <c r="C159" s="64">
        <v>0.25</v>
      </c>
      <c r="D159" s="64">
        <v>2.1800000000000002</v>
      </c>
      <c r="E159" s="64">
        <v>0.82</v>
      </c>
      <c r="F159" s="64">
        <v>1.91</v>
      </c>
      <c r="G159" s="64"/>
      <c r="H159" s="41"/>
      <c r="I159" s="68">
        <f t="shared" si="36"/>
        <v>5.16</v>
      </c>
      <c r="J159" s="384">
        <f>'燃料参数Fuel EF'!B15</f>
        <v>18.2</v>
      </c>
      <c r="K159" s="157">
        <f>'燃料参数Fuel EF'!C15</f>
        <v>99</v>
      </c>
      <c r="L159" s="158">
        <f>'燃料参数Fuel EF'!D15</f>
        <v>45998</v>
      </c>
      <c r="M159" s="230">
        <f>'燃料参数Fuel EF'!E15</f>
        <v>1E-3</v>
      </c>
      <c r="N159" s="230">
        <f>'燃料参数Fuel EF'!F15</f>
        <v>1E-4</v>
      </c>
      <c r="O159" s="264">
        <f t="shared" si="40"/>
        <v>156807.43958880001</v>
      </c>
      <c r="P159" s="264">
        <f t="shared" si="37"/>
        <v>2.3734967999999999</v>
      </c>
      <c r="Q159" s="264">
        <f t="shared" si="38"/>
        <v>0.23734968000000001</v>
      </c>
      <c r="R159" s="234">
        <f t="shared" si="39"/>
        <v>156937.50721344</v>
      </c>
      <c r="S159" s="261"/>
    </row>
    <row r="160" spans="1:19" ht="31.5" hidden="1" outlineLevel="1" x14ac:dyDescent="0.15">
      <c r="A160" s="265" t="s">
        <v>337</v>
      </c>
      <c r="B160" s="236" t="s">
        <v>323</v>
      </c>
      <c r="C160" s="64"/>
      <c r="D160" s="64">
        <v>7.69</v>
      </c>
      <c r="E160" s="64">
        <v>0.27</v>
      </c>
      <c r="F160" s="64"/>
      <c r="G160" s="64">
        <v>0.14000000000000001</v>
      </c>
      <c r="H160" s="64">
        <v>21.84</v>
      </c>
      <c r="I160" s="68">
        <f t="shared" si="36"/>
        <v>29.94</v>
      </c>
      <c r="J160" s="157">
        <f>'燃料参数Fuel EF'!B16</f>
        <v>15.32</v>
      </c>
      <c r="K160" s="157">
        <f>'燃料参数Fuel EF'!C16</f>
        <v>99</v>
      </c>
      <c r="L160" s="158">
        <f>'燃料参数Fuel EF'!D16</f>
        <v>389310</v>
      </c>
      <c r="M160" s="230">
        <f>'燃料参数Fuel EF'!E16</f>
        <v>1E-3</v>
      </c>
      <c r="N160" s="230">
        <f>'燃料参数Fuel EF'!F16</f>
        <v>1E-4</v>
      </c>
      <c r="O160" s="264">
        <f t="shared" si="40"/>
        <v>6482055.5076023992</v>
      </c>
      <c r="P160" s="264">
        <f t="shared" si="37"/>
        <v>116.55941400000002</v>
      </c>
      <c r="Q160" s="264">
        <f t="shared" si="38"/>
        <v>11.655941400000001</v>
      </c>
      <c r="R160" s="234">
        <f t="shared" si="39"/>
        <v>6488442.9634895986</v>
      </c>
      <c r="S160" s="261"/>
    </row>
    <row r="161" spans="1:19" ht="31.5" hidden="1" outlineLevel="1" x14ac:dyDescent="0.15">
      <c r="A161" s="265" t="s">
        <v>338</v>
      </c>
      <c r="B161" s="236" t="s">
        <v>406</v>
      </c>
      <c r="C161" s="64"/>
      <c r="D161" s="64"/>
      <c r="E161" s="64">
        <v>0.28999999999999998</v>
      </c>
      <c r="F161" s="64"/>
      <c r="G161" s="64"/>
      <c r="H161" s="64"/>
      <c r="I161" s="68">
        <f t="shared" si="36"/>
        <v>0.28999999999999998</v>
      </c>
      <c r="J161" s="385">
        <f>'燃料参数Fuel EF'!B17</f>
        <v>20</v>
      </c>
      <c r="K161" s="157">
        <f>'燃料参数Fuel EF'!C17</f>
        <v>98</v>
      </c>
      <c r="L161" s="231">
        <f>'燃料参数Fuel EF'!D17</f>
        <v>35168</v>
      </c>
      <c r="M161" s="230">
        <f>'燃料参数Fuel EF'!E17</f>
        <v>3.0000000000000001E-3</v>
      </c>
      <c r="N161" s="230">
        <f>'燃料参数Fuel EF'!F17</f>
        <v>5.9999999999999995E-4</v>
      </c>
      <c r="O161" s="264">
        <f t="shared" si="40"/>
        <v>7329.4801066666669</v>
      </c>
      <c r="P161" s="264">
        <f t="shared" si="37"/>
        <v>0.3059616</v>
      </c>
      <c r="Q161" s="264">
        <f t="shared" si="38"/>
        <v>6.1192319999999994E-2</v>
      </c>
      <c r="R161" s="234">
        <f t="shared" si="39"/>
        <v>7355.3644580266673</v>
      </c>
      <c r="S161" s="261"/>
    </row>
    <row r="162" spans="1:19" ht="31.5" hidden="1" outlineLevel="1" x14ac:dyDescent="0.15">
      <c r="A162" s="265" t="s">
        <v>339</v>
      </c>
      <c r="B162" s="236" t="s">
        <v>406</v>
      </c>
      <c r="C162" s="64"/>
      <c r="D162" s="64"/>
      <c r="E162" s="64"/>
      <c r="F162" s="64"/>
      <c r="G162" s="64"/>
      <c r="H162" s="41"/>
      <c r="I162" s="68">
        <f t="shared" si="36"/>
        <v>0</v>
      </c>
      <c r="J162" s="230">
        <f>'燃料参数Fuel EF'!B18</f>
        <v>29.42</v>
      </c>
      <c r="K162" s="157">
        <f>'燃料参数Fuel EF'!C18</f>
        <v>93</v>
      </c>
      <c r="L162" s="231">
        <f>'燃料参数Fuel EF'!D18</f>
        <v>38099</v>
      </c>
      <c r="M162" s="230">
        <f>'燃料参数Fuel EF'!E18</f>
        <v>1E-3</v>
      </c>
      <c r="N162" s="230">
        <f>'燃料参数Fuel EF'!F18</f>
        <v>1.5E-3</v>
      </c>
      <c r="O162" s="264">
        <f t="shared" si="40"/>
        <v>0</v>
      </c>
      <c r="P162" s="264">
        <f t="shared" si="37"/>
        <v>0</v>
      </c>
      <c r="Q162" s="264">
        <f t="shared" si="38"/>
        <v>0</v>
      </c>
      <c r="R162" s="234">
        <f t="shared" si="39"/>
        <v>0</v>
      </c>
      <c r="S162" s="261"/>
    </row>
    <row r="163" spans="1:19" ht="31.5" hidden="1" outlineLevel="1" x14ac:dyDescent="0.15">
      <c r="A163" s="265" t="s">
        <v>247</v>
      </c>
      <c r="B163" s="236" t="s">
        <v>407</v>
      </c>
      <c r="C163" s="64">
        <v>12.47</v>
      </c>
      <c r="D163" s="180">
        <v>76.3</v>
      </c>
      <c r="E163" s="64">
        <v>26.69</v>
      </c>
      <c r="F163" s="64">
        <v>14.96</v>
      </c>
      <c r="G163" s="180">
        <v>84.8</v>
      </c>
      <c r="H163" s="64"/>
      <c r="I163" s="68">
        <f t="shared" si="36"/>
        <v>215.21999999999997</v>
      </c>
      <c r="J163" s="157">
        <f>'燃料参数Fuel EF'!B19</f>
        <v>0</v>
      </c>
      <c r="K163" s="157">
        <f>'燃料参数Fuel EF'!C19</f>
        <v>0</v>
      </c>
      <c r="L163" s="157">
        <f>'燃料参数Fuel EF'!D19</f>
        <v>0</v>
      </c>
      <c r="M163" s="189"/>
      <c r="N163" s="189"/>
      <c r="O163" s="264"/>
      <c r="P163" s="264"/>
      <c r="Q163" s="264"/>
      <c r="R163" s="234"/>
      <c r="S163" s="261"/>
    </row>
    <row r="164" spans="1:19" hidden="1" outlineLevel="1" x14ac:dyDescent="0.15">
      <c r="A164" s="44"/>
      <c r="B164" s="52"/>
      <c r="C164" s="52"/>
      <c r="D164" s="52"/>
      <c r="E164" s="52"/>
      <c r="F164" s="52"/>
      <c r="G164" s="52"/>
      <c r="H164" s="52"/>
      <c r="I164" s="53"/>
      <c r="J164" s="18"/>
      <c r="K164" s="18"/>
      <c r="L164" s="40"/>
      <c r="M164" s="188"/>
      <c r="N164" s="237" t="s">
        <v>343</v>
      </c>
      <c r="O164" s="238">
        <f>SUM(O147:O162)</f>
        <v>444775308.33715361</v>
      </c>
      <c r="P164" s="238">
        <f>SUM(P147:P162)</f>
        <v>4873.1029772999982</v>
      </c>
      <c r="Q164" s="238">
        <f>SUM(Q147:Q162)</f>
        <v>6814.7095267499999</v>
      </c>
      <c r="R164" s="255">
        <f>O164+P164*25+Q164*298</f>
        <v>446927919.35055763</v>
      </c>
      <c r="S164" s="261"/>
    </row>
    <row r="165" spans="1:19" hidden="1" outlineLevel="1" x14ac:dyDescent="0.15">
      <c r="A165" s="1045" t="s">
        <v>149</v>
      </c>
      <c r="B165" s="1024"/>
      <c r="C165" s="1024"/>
      <c r="D165" s="1024"/>
      <c r="E165" s="1024"/>
      <c r="F165" s="1024"/>
      <c r="G165" s="54"/>
      <c r="H165" s="54"/>
      <c r="I165" s="55"/>
      <c r="J165" s="19"/>
      <c r="K165" s="19"/>
      <c r="L165" s="20"/>
      <c r="M165" s="159"/>
      <c r="N165" s="193"/>
      <c r="O165" s="249"/>
      <c r="P165" s="249"/>
      <c r="Q165" s="249"/>
      <c r="R165" s="249"/>
      <c r="S165" s="261"/>
    </row>
    <row r="166" spans="1:19" hidden="1" outlineLevel="1" x14ac:dyDescent="0.15">
      <c r="A166" s="1045" t="s">
        <v>244</v>
      </c>
      <c r="B166" s="1024"/>
      <c r="C166" s="1024"/>
      <c r="D166" s="1024"/>
      <c r="E166" s="1024"/>
      <c r="F166" s="159"/>
      <c r="G166" s="54"/>
      <c r="H166" s="54"/>
      <c r="I166" s="55"/>
      <c r="J166" s="19"/>
      <c r="K166" s="19"/>
      <c r="L166" s="20"/>
      <c r="M166" s="159"/>
      <c r="N166" s="193"/>
      <c r="O166" s="249"/>
      <c r="P166" s="249"/>
      <c r="Q166" s="249"/>
      <c r="R166" s="249"/>
      <c r="S166" s="261"/>
    </row>
    <row r="167" spans="1:19" hidden="1" outlineLevel="1" x14ac:dyDescent="0.15">
      <c r="A167" s="1045" t="s">
        <v>341</v>
      </c>
      <c r="B167" s="1024"/>
      <c r="C167" s="1024"/>
      <c r="D167" s="159"/>
      <c r="E167" s="159"/>
      <c r="F167" s="159"/>
      <c r="G167" s="54"/>
      <c r="H167" s="54"/>
      <c r="I167" s="55"/>
      <c r="J167" s="159"/>
      <c r="K167" s="159"/>
      <c r="L167" s="159"/>
      <c r="M167" s="159"/>
      <c r="N167" s="159"/>
      <c r="O167" s="159"/>
      <c r="P167" s="159"/>
      <c r="Q167" s="159"/>
      <c r="R167" s="159"/>
      <c r="S167" s="261"/>
    </row>
    <row r="168" spans="1:19" hidden="1" outlineLevel="1" x14ac:dyDescent="0.15">
      <c r="A168" s="266"/>
      <c r="B168" s="159"/>
      <c r="C168" s="159"/>
      <c r="D168" s="159"/>
      <c r="E168" s="159"/>
      <c r="F168" s="159"/>
      <c r="G168" s="159"/>
      <c r="H168" s="159"/>
      <c r="I168" s="159"/>
      <c r="J168" s="159"/>
      <c r="K168" s="159"/>
      <c r="L168" s="159"/>
      <c r="M168" s="159"/>
      <c r="N168" s="159"/>
      <c r="O168" s="159"/>
      <c r="P168" s="159"/>
      <c r="Q168" s="159"/>
      <c r="R168" s="159"/>
      <c r="S168" s="261"/>
    </row>
    <row r="169" spans="1:19" ht="36" hidden="1" customHeight="1" outlineLevel="1" x14ac:dyDescent="0.15">
      <c r="A169" s="1041" t="s">
        <v>62</v>
      </c>
      <c r="B169" s="1046"/>
      <c r="C169" s="1046"/>
      <c r="D169" s="1046"/>
      <c r="E169" s="1046"/>
      <c r="F169" s="1047"/>
      <c r="G169" s="1047"/>
      <c r="H169" s="1047"/>
      <c r="I169" s="1047"/>
      <c r="J169" s="1024"/>
      <c r="K169" s="1024"/>
      <c r="L169" s="1024"/>
      <c r="M169" s="1024"/>
      <c r="N169" s="1024"/>
      <c r="O169" s="23"/>
      <c r="P169" s="23"/>
      <c r="Q169" s="23"/>
      <c r="R169" s="23"/>
      <c r="S169" s="261"/>
    </row>
    <row r="170" spans="1:19" ht="78.75" hidden="1" outlineLevel="1" x14ac:dyDescent="0.15">
      <c r="A170" s="1039" t="s">
        <v>345</v>
      </c>
      <c r="B170" s="128" t="s">
        <v>356</v>
      </c>
      <c r="C170" s="240" t="s">
        <v>356</v>
      </c>
      <c r="D170" s="240" t="s">
        <v>360</v>
      </c>
      <c r="E170" s="240" t="s">
        <v>351</v>
      </c>
      <c r="F170" s="128" t="s">
        <v>353</v>
      </c>
      <c r="G170" s="240" t="s">
        <v>353</v>
      </c>
      <c r="H170" s="240" t="s">
        <v>350</v>
      </c>
      <c r="I170" s="240" t="s">
        <v>352</v>
      </c>
      <c r="J170" s="128" t="s">
        <v>354</v>
      </c>
      <c r="K170" s="240" t="s">
        <v>355</v>
      </c>
      <c r="L170" s="240" t="s">
        <v>363</v>
      </c>
      <c r="M170" s="241" t="s">
        <v>362</v>
      </c>
      <c r="N170" s="241" t="s">
        <v>357</v>
      </c>
      <c r="O170" s="23"/>
      <c r="P170" s="23"/>
      <c r="Q170" s="23"/>
      <c r="R170" s="23"/>
      <c r="S170" s="261"/>
    </row>
    <row r="171" spans="1:19" ht="31.5" hidden="1" outlineLevel="1" x14ac:dyDescent="0.15">
      <c r="A171" s="1040"/>
      <c r="B171" s="242" t="s">
        <v>144</v>
      </c>
      <c r="C171" s="127" t="s">
        <v>349</v>
      </c>
      <c r="D171" s="80" t="s">
        <v>145</v>
      </c>
      <c r="E171" s="127" t="s">
        <v>349</v>
      </c>
      <c r="F171" s="244" t="s">
        <v>146</v>
      </c>
      <c r="G171" s="127" t="s">
        <v>349</v>
      </c>
      <c r="H171" s="80" t="s">
        <v>145</v>
      </c>
      <c r="I171" s="127" t="s">
        <v>349</v>
      </c>
      <c r="J171" s="244" t="s">
        <v>146</v>
      </c>
      <c r="K171" s="80" t="s">
        <v>145</v>
      </c>
      <c r="L171" s="80" t="s">
        <v>146</v>
      </c>
      <c r="M171" s="243" t="s">
        <v>349</v>
      </c>
      <c r="N171" s="243" t="s">
        <v>349</v>
      </c>
      <c r="O171" s="23"/>
      <c r="P171" s="23"/>
      <c r="Q171" s="23"/>
      <c r="R171" s="23"/>
      <c r="S171" s="261"/>
    </row>
    <row r="172" spans="1:19" hidden="1" outlineLevel="1" x14ac:dyDescent="0.15">
      <c r="A172" s="308" t="s">
        <v>260</v>
      </c>
      <c r="B172" s="23">
        <v>445</v>
      </c>
      <c r="C172" s="56">
        <f t="shared" ref="C172:C177" si="41">B172*10000</f>
        <v>4450000</v>
      </c>
      <c r="D172" s="23">
        <v>5.8</v>
      </c>
      <c r="E172" s="56">
        <f t="shared" ref="E172:E177" si="42">C172*(100-D172)/100</f>
        <v>4191900</v>
      </c>
      <c r="F172" s="201">
        <v>78</v>
      </c>
      <c r="G172" s="56">
        <f t="shared" ref="G172:G177" si="43">F172*10000</f>
        <v>780000</v>
      </c>
      <c r="H172" s="23">
        <v>0.88</v>
      </c>
      <c r="I172" s="56">
        <f t="shared" ref="I172:I177" si="44">(1-H172/100)*G172</f>
        <v>773136</v>
      </c>
      <c r="J172" s="335">
        <v>1.1000000000000001</v>
      </c>
      <c r="K172" s="159">
        <v>4.22</v>
      </c>
      <c r="L172" s="24"/>
      <c r="M172" s="25">
        <f>J172*(1-K172/100)*10000+L172*10000</f>
        <v>10535.8</v>
      </c>
      <c r="N172" s="25">
        <f t="shared" ref="N172:N177" si="45">M172+I172+E172</f>
        <v>4975571.8</v>
      </c>
      <c r="O172" s="23"/>
      <c r="P172" s="23"/>
      <c r="Q172" s="23"/>
      <c r="R172" s="23"/>
      <c r="S172" s="261"/>
    </row>
    <row r="173" spans="1:19" hidden="1" outlineLevel="1" x14ac:dyDescent="0.15">
      <c r="A173" s="309" t="s">
        <v>261</v>
      </c>
      <c r="B173" s="23">
        <v>1985</v>
      </c>
      <c r="C173" s="56">
        <f t="shared" si="41"/>
        <v>19850000</v>
      </c>
      <c r="D173" s="23">
        <v>6.62</v>
      </c>
      <c r="E173" s="56">
        <f t="shared" si="42"/>
        <v>18535930</v>
      </c>
      <c r="F173" s="201">
        <v>82</v>
      </c>
      <c r="G173" s="56">
        <f t="shared" si="43"/>
        <v>820000</v>
      </c>
      <c r="H173" s="386">
        <v>0.5</v>
      </c>
      <c r="I173" s="56">
        <f t="shared" si="44"/>
        <v>815900</v>
      </c>
      <c r="J173" s="398">
        <v>1</v>
      </c>
      <c r="K173" s="159">
        <v>4.22</v>
      </c>
      <c r="L173" s="24"/>
      <c r="M173" s="25">
        <f t="shared" ref="M173:M177" si="46">J173*(1-K173/100)*10000+L173*10000</f>
        <v>9578</v>
      </c>
      <c r="N173" s="25">
        <f t="shared" si="45"/>
        <v>19361408</v>
      </c>
      <c r="O173" s="23"/>
      <c r="P173" s="23"/>
      <c r="Q173" s="23"/>
      <c r="R173" s="23"/>
      <c r="S173" s="261"/>
    </row>
    <row r="174" spans="1:19" hidden="1" outlineLevel="1" x14ac:dyDescent="0.15">
      <c r="A174" s="309" t="s">
        <v>262</v>
      </c>
      <c r="B174" s="23">
        <v>630</v>
      </c>
      <c r="C174" s="56">
        <f t="shared" si="41"/>
        <v>6300000</v>
      </c>
      <c r="D174" s="23">
        <v>6.21</v>
      </c>
      <c r="E174" s="56">
        <f t="shared" si="42"/>
        <v>5908770</v>
      </c>
      <c r="F174" s="201">
        <v>1167</v>
      </c>
      <c r="G174" s="56">
        <f t="shared" si="43"/>
        <v>11670000</v>
      </c>
      <c r="H174" s="23">
        <v>0.12</v>
      </c>
      <c r="I174" s="56">
        <f t="shared" si="44"/>
        <v>11655996</v>
      </c>
      <c r="J174" s="335">
        <v>0.2</v>
      </c>
      <c r="K174" s="159">
        <v>4.22</v>
      </c>
      <c r="L174" s="24"/>
      <c r="M174" s="25">
        <f t="shared" si="46"/>
        <v>1915.6000000000001</v>
      </c>
      <c r="N174" s="25">
        <f t="shared" si="45"/>
        <v>17566681.600000001</v>
      </c>
      <c r="O174" s="23"/>
      <c r="P174" s="23"/>
      <c r="Q174" s="23"/>
      <c r="R174" s="23"/>
      <c r="S174" s="261"/>
    </row>
    <row r="175" spans="1:19" hidden="1" outlineLevel="1" x14ac:dyDescent="0.15">
      <c r="A175" s="309" t="s">
        <v>263</v>
      </c>
      <c r="B175" s="23">
        <v>634</v>
      </c>
      <c r="C175" s="56">
        <f t="shared" si="41"/>
        <v>6340000</v>
      </c>
      <c r="D175" s="23">
        <v>6.39</v>
      </c>
      <c r="E175" s="56">
        <f t="shared" si="42"/>
        <v>5934874</v>
      </c>
      <c r="F175" s="201">
        <v>319</v>
      </c>
      <c r="G175" s="56">
        <f t="shared" si="43"/>
        <v>3190000</v>
      </c>
      <c r="H175" s="23">
        <v>0.52</v>
      </c>
      <c r="I175" s="56">
        <f t="shared" si="44"/>
        <v>3173412</v>
      </c>
      <c r="J175" s="335">
        <v>1.7000000000000001E-2</v>
      </c>
      <c r="K175" s="159">
        <v>4.22</v>
      </c>
      <c r="L175" s="24"/>
      <c r="M175" s="25">
        <f t="shared" si="46"/>
        <v>162.82600000000002</v>
      </c>
      <c r="N175" s="25">
        <f t="shared" si="45"/>
        <v>9108448.8259999994</v>
      </c>
      <c r="O175" s="23"/>
      <c r="P175" s="23"/>
      <c r="Q175" s="23"/>
      <c r="R175" s="23"/>
      <c r="S175" s="261"/>
    </row>
    <row r="176" spans="1:19" hidden="1" outlineLevel="1" x14ac:dyDescent="0.15">
      <c r="A176" s="309" t="s">
        <v>264</v>
      </c>
      <c r="B176" s="23">
        <v>306</v>
      </c>
      <c r="C176" s="56">
        <f t="shared" si="41"/>
        <v>3060000</v>
      </c>
      <c r="D176" s="386">
        <v>9.1999999999999993</v>
      </c>
      <c r="E176" s="56">
        <f t="shared" si="42"/>
        <v>2778480</v>
      </c>
      <c r="F176" s="201">
        <v>125</v>
      </c>
      <c r="G176" s="56">
        <f t="shared" si="43"/>
        <v>1250000</v>
      </c>
      <c r="H176" s="23">
        <v>0.73</v>
      </c>
      <c r="I176" s="56">
        <f t="shared" si="44"/>
        <v>1240875</v>
      </c>
      <c r="J176" s="335">
        <v>0.1</v>
      </c>
      <c r="K176" s="159">
        <v>4.22</v>
      </c>
      <c r="L176" s="24"/>
      <c r="M176" s="25">
        <f t="shared" si="46"/>
        <v>957.80000000000007</v>
      </c>
      <c r="N176" s="25">
        <f t="shared" si="45"/>
        <v>4020312.8</v>
      </c>
      <c r="O176" s="23"/>
      <c r="P176" s="23"/>
      <c r="Q176" s="23"/>
      <c r="R176" s="23"/>
      <c r="S176" s="261"/>
    </row>
    <row r="177" spans="1:19" hidden="1" outlineLevel="1" x14ac:dyDescent="0.15">
      <c r="A177" s="309" t="s">
        <v>265</v>
      </c>
      <c r="B177" s="23">
        <v>504</v>
      </c>
      <c r="C177" s="56">
        <f t="shared" si="41"/>
        <v>5040000</v>
      </c>
      <c r="D177" s="23">
        <v>7.92</v>
      </c>
      <c r="E177" s="56">
        <f t="shared" si="42"/>
        <v>4640832</v>
      </c>
      <c r="F177" s="201">
        <v>945</v>
      </c>
      <c r="G177" s="56">
        <f t="shared" si="43"/>
        <v>9450000</v>
      </c>
      <c r="H177" s="386">
        <v>0.4</v>
      </c>
      <c r="I177" s="56">
        <f t="shared" si="44"/>
        <v>9412200</v>
      </c>
      <c r="J177" s="201"/>
      <c r="K177" s="23"/>
      <c r="L177" s="24"/>
      <c r="M177" s="25">
        <f t="shared" si="46"/>
        <v>0</v>
      </c>
      <c r="N177" s="25">
        <f t="shared" si="45"/>
        <v>14053032</v>
      </c>
      <c r="O177" s="23"/>
      <c r="P177" s="23"/>
      <c r="Q177" s="23"/>
      <c r="R177" s="23"/>
      <c r="S177" s="261"/>
    </row>
    <row r="178" spans="1:19" hidden="1" outlineLevel="1" x14ac:dyDescent="0.15">
      <c r="A178" s="473" t="s">
        <v>343</v>
      </c>
      <c r="B178" s="27"/>
      <c r="C178" s="57"/>
      <c r="D178" s="27"/>
      <c r="E178" s="57">
        <f>SUM(E172:E177)</f>
        <v>41990786</v>
      </c>
      <c r="F178" s="202"/>
      <c r="G178" s="27"/>
      <c r="H178" s="27"/>
      <c r="I178" s="57">
        <f>SUM(I172:I177)</f>
        <v>27071519</v>
      </c>
      <c r="J178" s="202"/>
      <c r="K178" s="27"/>
      <c r="L178" s="28"/>
      <c r="M178" s="58">
        <f>SUM(M172:M177)</f>
        <v>23150.025999999998</v>
      </c>
      <c r="N178" s="169">
        <f>SUM(N172:N177)</f>
        <v>69085455.025999993</v>
      </c>
      <c r="O178" s="23"/>
      <c r="P178" s="23"/>
      <c r="Q178" s="23"/>
      <c r="R178" s="23"/>
      <c r="S178" s="261"/>
    </row>
    <row r="179" spans="1:19" hidden="1" outlineLevel="1" x14ac:dyDescent="0.15">
      <c r="A179" s="267" t="s">
        <v>246</v>
      </c>
      <c r="B179" s="21"/>
      <c r="C179" s="21"/>
      <c r="D179" s="21"/>
      <c r="E179" s="21"/>
      <c r="F179" s="23"/>
      <c r="G179" s="23"/>
      <c r="H179" s="23"/>
      <c r="I179" s="23"/>
      <c r="J179" s="23"/>
      <c r="K179" s="23"/>
      <c r="L179" s="24"/>
      <c r="M179" s="24"/>
      <c r="N179" s="24"/>
      <c r="O179" s="23"/>
      <c r="P179" s="23"/>
      <c r="Q179" s="23"/>
      <c r="R179" s="23"/>
      <c r="S179" s="261"/>
    </row>
    <row r="180" spans="1:19" hidden="1" outlineLevel="1" x14ac:dyDescent="0.15">
      <c r="A180" s="267"/>
      <c r="B180" s="21"/>
      <c r="C180" s="21"/>
      <c r="D180" s="21"/>
      <c r="E180" s="21"/>
      <c r="F180" s="23"/>
      <c r="G180" s="23"/>
      <c r="H180" s="23"/>
      <c r="I180" s="23"/>
      <c r="J180" s="23"/>
      <c r="K180" s="23"/>
      <c r="L180" s="24"/>
      <c r="M180" s="447"/>
      <c r="N180" s="91"/>
      <c r="O180" s="23"/>
      <c r="P180" s="23"/>
      <c r="Q180" s="23"/>
      <c r="R180" s="23"/>
      <c r="S180" s="261"/>
    </row>
    <row r="181" spans="1:19" hidden="1" outlineLevel="1" x14ac:dyDescent="0.15">
      <c r="A181" s="266"/>
      <c r="B181" s="159"/>
      <c r="C181" s="159"/>
      <c r="D181" s="159"/>
      <c r="E181" s="159"/>
      <c r="F181" s="159"/>
      <c r="G181" s="159"/>
      <c r="H181" s="159"/>
      <c r="I181" s="159"/>
      <c r="J181" s="159"/>
      <c r="K181" s="159"/>
      <c r="L181" s="159"/>
      <c r="M181" s="159"/>
      <c r="N181" s="159"/>
      <c r="O181" s="159"/>
      <c r="P181" s="159"/>
      <c r="Q181" s="159"/>
      <c r="R181" s="159"/>
      <c r="S181" s="261"/>
    </row>
    <row r="182" spans="1:19" ht="36" hidden="1" customHeight="1" outlineLevel="1" x14ac:dyDescent="0.15">
      <c r="A182" s="1041" t="s">
        <v>167</v>
      </c>
      <c r="B182" s="1042"/>
      <c r="C182" s="1042"/>
      <c r="D182" s="1042"/>
      <c r="E182" s="1042"/>
      <c r="F182" s="1042"/>
      <c r="G182" s="1042"/>
      <c r="H182" s="1042"/>
      <c r="I182" s="1042"/>
      <c r="J182" s="1042"/>
      <c r="K182" s="1042"/>
      <c r="L182" s="1042"/>
      <c r="M182" s="21"/>
      <c r="N182" s="21"/>
      <c r="O182" s="159"/>
      <c r="P182" s="159"/>
      <c r="Q182" s="159"/>
      <c r="R182" s="159"/>
      <c r="S182" s="261"/>
    </row>
    <row r="183" spans="1:19" ht="34.5" hidden="1" outlineLevel="1" x14ac:dyDescent="0.15">
      <c r="A183" s="71"/>
      <c r="B183" s="401" t="s">
        <v>349</v>
      </c>
      <c r="C183" s="79"/>
      <c r="D183" s="224" t="s">
        <v>106</v>
      </c>
      <c r="E183" s="224" t="s">
        <v>107</v>
      </c>
      <c r="F183" s="224" t="s">
        <v>108</v>
      </c>
      <c r="G183" s="224" t="s">
        <v>109</v>
      </c>
      <c r="H183" s="248"/>
      <c r="I183" s="224" t="s">
        <v>113</v>
      </c>
      <c r="J183" s="224" t="s">
        <v>110</v>
      </c>
      <c r="K183" s="224" t="s">
        <v>111</v>
      </c>
      <c r="L183" s="226" t="s">
        <v>112</v>
      </c>
      <c r="M183" s="21"/>
      <c r="N183" s="21"/>
      <c r="O183" s="159"/>
      <c r="P183" s="159"/>
      <c r="Q183" s="159"/>
      <c r="R183" s="159"/>
      <c r="S183" s="261"/>
    </row>
    <row r="184" spans="1:19" ht="114" hidden="1" customHeight="1" outlineLevel="1" x14ac:dyDescent="0.15">
      <c r="A184" s="218" t="s">
        <v>364</v>
      </c>
      <c r="B184" s="24">
        <f>N178</f>
        <v>69085455.025999993</v>
      </c>
      <c r="C184" s="399" t="s">
        <v>365</v>
      </c>
      <c r="D184" s="249">
        <f>O164</f>
        <v>444775308.33715361</v>
      </c>
      <c r="E184" s="249">
        <f>P164</f>
        <v>4873.1029772999982</v>
      </c>
      <c r="F184" s="249">
        <f>Q164</f>
        <v>6814.7095267499999</v>
      </c>
      <c r="G184" s="249">
        <f>R164</f>
        <v>446927919.35055763</v>
      </c>
      <c r="H184" s="432" t="s">
        <v>461</v>
      </c>
      <c r="I184" s="30">
        <f>D184/B184</f>
        <v>6.4380455794894091</v>
      </c>
      <c r="J184" s="30">
        <f>E184/B184</f>
        <v>7.0537321864146778E-5</v>
      </c>
      <c r="K184" s="30">
        <f>F184/B184</f>
        <v>9.8641740496394149E-5</v>
      </c>
      <c r="L184" s="31">
        <f>G184/B184</f>
        <v>6.469204251203938</v>
      </c>
      <c r="M184" s="21"/>
      <c r="N184" s="21"/>
      <c r="O184" s="159"/>
      <c r="P184" s="159"/>
      <c r="Q184" s="159"/>
      <c r="R184" s="159"/>
      <c r="S184" s="261"/>
    </row>
    <row r="185" spans="1:19" ht="176.25" hidden="1" customHeight="1" outlineLevel="1" x14ac:dyDescent="0.15">
      <c r="A185" s="218" t="s">
        <v>451</v>
      </c>
      <c r="B185" s="170">
        <f>'06-11年电网电量交换Grid Exchange'!E39+'06-11年电网电量交换Grid Exchange'!E43</f>
        <v>549530</v>
      </c>
      <c r="C185" s="403" t="s">
        <v>194</v>
      </c>
      <c r="D185" s="176">
        <f>'06-11年电网电量交换Grid Exchange'!$E$43*西北电网NW!I185</f>
        <v>2670150.7909325422</v>
      </c>
      <c r="E185" s="176">
        <f>'06-11年电网电量交换Grid Exchange'!$E$43*西北电网NW!J185</f>
        <v>28.716007359556226</v>
      </c>
      <c r="F185" s="176">
        <f>'06-11年电网电量交换Grid Exchange'!$E$43*西北电网NW!K185</f>
        <v>41.480957926872399</v>
      </c>
      <c r="G185" s="176">
        <f>'06-11年电网电量交换Grid Exchange'!$E$43*西北电网NW!L185</f>
        <v>2683230.016578739</v>
      </c>
      <c r="H185" s="453" t="s">
        <v>455</v>
      </c>
      <c r="I185" s="172">
        <f>SUM(D184:D186)/SUM($B$184:$B$185)</f>
        <v>6.4594966035735553</v>
      </c>
      <c r="J185" s="172">
        <f t="shared" ref="J185:L185" si="47">SUM(E184:E186)/SUM($B$184:$B$185)</f>
        <v>7.0769653986732512E-5</v>
      </c>
      <c r="K185" s="172">
        <f t="shared" si="47"/>
        <v>9.8974759670555023E-5</v>
      </c>
      <c r="L185" s="173">
        <f t="shared" si="47"/>
        <v>6.4907603233050502</v>
      </c>
      <c r="M185" s="21"/>
      <c r="N185" s="21"/>
      <c r="O185" s="159"/>
      <c r="P185" s="159"/>
      <c r="Q185" s="159"/>
      <c r="R185" s="159"/>
      <c r="S185" s="261"/>
    </row>
    <row r="186" spans="1:19" ht="53.25" hidden="1" customHeight="1" outlineLevel="1" x14ac:dyDescent="0.15">
      <c r="A186" s="218"/>
      <c r="B186" s="170"/>
      <c r="C186" s="403" t="s">
        <v>292</v>
      </c>
      <c r="D186" s="176">
        <f>'06-11年电网电量交换Grid Exchange'!$E$39*华北电网North!I182</f>
        <v>2361490.137256234</v>
      </c>
      <c r="E186" s="176">
        <f>'06-11年电网电量交换Grid Exchange'!$E$39*华北电网North!J182</f>
        <v>26.224811001765708</v>
      </c>
      <c r="F186" s="176">
        <f>'06-11年电网电量交换Grid Exchange'!$E$39*华北电网North!K182</f>
        <v>35.915422934174451</v>
      </c>
      <c r="G186" s="176">
        <f>'06-11年电网电量交换Grid Exchange'!$E$39*华北电网North!L182</f>
        <v>2372848.5535656619</v>
      </c>
      <c r="H186" s="403"/>
      <c r="I186" s="172"/>
      <c r="J186" s="172"/>
      <c r="K186" s="172"/>
      <c r="L186" s="173"/>
      <c r="M186" s="21"/>
      <c r="N186" s="21"/>
      <c r="O186" s="159"/>
      <c r="P186" s="159"/>
      <c r="Q186" s="159"/>
      <c r="R186" s="159"/>
      <c r="S186" s="261"/>
    </row>
    <row r="187" spans="1:19" ht="47.25" hidden="1" customHeight="1" outlineLevel="1" x14ac:dyDescent="0.15">
      <c r="A187" s="335"/>
      <c r="B187" s="159"/>
      <c r="C187" s="399"/>
      <c r="D187" s="174"/>
      <c r="E187" s="159"/>
      <c r="F187" s="32"/>
      <c r="G187" s="417"/>
      <c r="H187" s="1023"/>
      <c r="I187" s="1024"/>
      <c r="J187" s="1024"/>
      <c r="K187" s="1024"/>
      <c r="L187" s="31"/>
      <c r="M187" s="21"/>
      <c r="N187" s="21"/>
      <c r="O187" s="159"/>
      <c r="P187" s="159"/>
      <c r="Q187" s="159"/>
      <c r="R187" s="159"/>
      <c r="S187" s="261"/>
    </row>
    <row r="188" spans="1:19" hidden="1" outlineLevel="1" x14ac:dyDescent="0.15">
      <c r="A188" s="257"/>
      <c r="B188" s="187"/>
      <c r="C188" s="400"/>
      <c r="D188" s="177"/>
      <c r="E188" s="187"/>
      <c r="F188" s="36"/>
      <c r="G188" s="416"/>
      <c r="H188" s="400"/>
      <c r="I188" s="402"/>
      <c r="J188" s="402"/>
      <c r="K188" s="402"/>
      <c r="L188" s="205"/>
      <c r="M188" s="21"/>
      <c r="N188" s="21"/>
      <c r="O188" s="159"/>
      <c r="P188" s="159"/>
      <c r="Q188" s="159"/>
      <c r="R188" s="159"/>
      <c r="S188" s="261"/>
    </row>
    <row r="189" spans="1:19" ht="16.5" hidden="1" outlineLevel="1" thickBot="1" x14ac:dyDescent="0.2">
      <c r="A189" s="270"/>
      <c r="B189" s="271"/>
      <c r="C189" s="271"/>
      <c r="D189" s="271"/>
      <c r="E189" s="271"/>
      <c r="F189" s="271"/>
      <c r="G189" s="271"/>
      <c r="H189" s="271"/>
      <c r="I189" s="271"/>
      <c r="J189" s="271"/>
      <c r="K189" s="271"/>
      <c r="L189" s="271"/>
      <c r="M189" s="271"/>
      <c r="N189" s="271"/>
      <c r="O189" s="271"/>
      <c r="P189" s="271"/>
      <c r="Q189" s="271"/>
      <c r="R189" s="271"/>
      <c r="S189" s="272"/>
    </row>
    <row r="190" spans="1:19" collapsed="1" x14ac:dyDescent="0.15"/>
    <row r="191" spans="1:19" ht="22.5" customHeight="1" x14ac:dyDescent="0.15">
      <c r="A191" s="338" t="s">
        <v>52</v>
      </c>
    </row>
    <row r="192" spans="1:19" ht="16.5" hidden="1" outlineLevel="1" thickTop="1" x14ac:dyDescent="0.15">
      <c r="A192" s="320"/>
      <c r="B192" s="273"/>
      <c r="C192" s="273"/>
      <c r="D192" s="273"/>
      <c r="E192" s="273"/>
      <c r="F192" s="273"/>
      <c r="G192" s="273"/>
      <c r="H192" s="273"/>
      <c r="I192" s="273"/>
      <c r="J192" s="273"/>
      <c r="K192" s="273"/>
      <c r="L192" s="273"/>
      <c r="M192" s="273"/>
      <c r="N192" s="273"/>
      <c r="O192" s="273"/>
      <c r="P192" s="273"/>
      <c r="Q192" s="273"/>
      <c r="R192" s="273"/>
      <c r="S192" s="274"/>
    </row>
    <row r="193" spans="1:19" ht="48.75" hidden="1" customHeight="1" outlineLevel="1" x14ac:dyDescent="0.15">
      <c r="A193" s="1036" t="s">
        <v>72</v>
      </c>
      <c r="B193" s="1032"/>
      <c r="C193" s="1032"/>
      <c r="D193" s="1032"/>
      <c r="E193" s="1032"/>
      <c r="F193" s="1032"/>
      <c r="G193" s="1032"/>
      <c r="H193" s="1032"/>
      <c r="I193" s="1032"/>
      <c r="J193" s="1032"/>
      <c r="K193" s="1032"/>
      <c r="L193" s="1032"/>
      <c r="M193" s="1032"/>
      <c r="N193" s="1032"/>
      <c r="O193" s="1032"/>
      <c r="P193" s="1032"/>
      <c r="Q193" s="1032"/>
      <c r="R193" s="1032"/>
      <c r="S193" s="276"/>
    </row>
    <row r="194" spans="1:19" ht="67.5" hidden="1" outlineLevel="1" x14ac:dyDescent="0.15">
      <c r="A194" s="224" t="s">
        <v>398</v>
      </c>
      <c r="B194" s="224" t="s">
        <v>399</v>
      </c>
      <c r="C194" s="224" t="s">
        <v>249</v>
      </c>
      <c r="D194" s="224" t="s">
        <v>250</v>
      </c>
      <c r="E194" s="224" t="s">
        <v>251</v>
      </c>
      <c r="F194" s="224" t="s">
        <v>252</v>
      </c>
      <c r="G194" s="224" t="s">
        <v>253</v>
      </c>
      <c r="H194" s="224" t="s">
        <v>254</v>
      </c>
      <c r="I194" s="224" t="s">
        <v>255</v>
      </c>
      <c r="J194" s="224" t="s">
        <v>156</v>
      </c>
      <c r="K194" s="224" t="s">
        <v>218</v>
      </c>
      <c r="L194" s="225" t="s">
        <v>217</v>
      </c>
      <c r="M194" s="224" t="s">
        <v>94</v>
      </c>
      <c r="N194" s="224" t="s">
        <v>95</v>
      </c>
      <c r="O194" s="224" t="s">
        <v>98</v>
      </c>
      <c r="P194" s="224" t="s">
        <v>99</v>
      </c>
      <c r="Q194" s="224" t="s">
        <v>100</v>
      </c>
      <c r="R194" s="226" t="s">
        <v>101</v>
      </c>
      <c r="S194" s="276"/>
    </row>
    <row r="195" spans="1:19" ht="66" hidden="1" outlineLevel="1" x14ac:dyDescent="0.15">
      <c r="A195" s="46"/>
      <c r="B195" s="46"/>
      <c r="C195" s="46"/>
      <c r="D195" s="46"/>
      <c r="E195" s="46"/>
      <c r="F195" s="46"/>
      <c r="G195" s="46"/>
      <c r="H195" s="46"/>
      <c r="I195" s="46"/>
      <c r="J195" s="262" t="s">
        <v>92</v>
      </c>
      <c r="K195" s="46" t="s">
        <v>404</v>
      </c>
      <c r="L195" s="262" t="s">
        <v>93</v>
      </c>
      <c r="M195" s="262" t="s">
        <v>96</v>
      </c>
      <c r="N195" s="262" t="s">
        <v>97</v>
      </c>
      <c r="O195" s="262" t="s">
        <v>405</v>
      </c>
      <c r="P195" s="262" t="s">
        <v>405</v>
      </c>
      <c r="Q195" s="262" t="s">
        <v>405</v>
      </c>
      <c r="R195" s="251" t="s">
        <v>405</v>
      </c>
      <c r="S195" s="276"/>
    </row>
    <row r="196" spans="1:19" hidden="1" outlineLevel="1" x14ac:dyDescent="0.15">
      <c r="A196" s="162"/>
      <c r="B196" s="163"/>
      <c r="C196" s="163" t="s">
        <v>380</v>
      </c>
      <c r="D196" s="163" t="s">
        <v>381</v>
      </c>
      <c r="E196" s="163" t="s">
        <v>382</v>
      </c>
      <c r="F196" s="163" t="s">
        <v>388</v>
      </c>
      <c r="G196" s="163" t="s">
        <v>384</v>
      </c>
      <c r="H196" s="163" t="s">
        <v>385</v>
      </c>
      <c r="I196" s="163" t="s">
        <v>390</v>
      </c>
      <c r="J196" s="163" t="s">
        <v>378</v>
      </c>
      <c r="K196" s="164" t="s">
        <v>379</v>
      </c>
      <c r="L196" s="165" t="s">
        <v>375</v>
      </c>
      <c r="M196" s="164" t="s">
        <v>376</v>
      </c>
      <c r="N196" s="164" t="s">
        <v>256</v>
      </c>
      <c r="O196" s="164" t="s">
        <v>225</v>
      </c>
      <c r="P196" s="340" t="s">
        <v>257</v>
      </c>
      <c r="Q196" s="340" t="s">
        <v>258</v>
      </c>
      <c r="R196" s="166" t="s">
        <v>259</v>
      </c>
      <c r="S196" s="276"/>
    </row>
    <row r="197" spans="1:19" ht="31.5" hidden="1" outlineLevel="1" x14ac:dyDescent="0.15">
      <c r="A197" s="331" t="s">
        <v>324</v>
      </c>
      <c r="B197" s="329" t="s">
        <v>406</v>
      </c>
      <c r="C197" s="178">
        <v>2648.31</v>
      </c>
      <c r="D197" s="178">
        <v>9925.73</v>
      </c>
      <c r="E197" s="178">
        <v>3474.75</v>
      </c>
      <c r="F197" s="178">
        <v>3318.57</v>
      </c>
      <c r="G197" s="178">
        <v>1542.19</v>
      </c>
      <c r="H197" s="178">
        <v>2667.82</v>
      </c>
      <c r="I197" s="179">
        <f>SUM(C197:H197)</f>
        <v>23577.37</v>
      </c>
      <c r="J197" s="332">
        <f>'燃料参数Fuel EF'!B3</f>
        <v>26.37</v>
      </c>
      <c r="K197" s="14">
        <f>'燃料参数Fuel EF'!C3</f>
        <v>98</v>
      </c>
      <c r="L197" s="333">
        <f>'燃料参数Fuel EF'!D3</f>
        <v>20908</v>
      </c>
      <c r="M197" s="332">
        <f>'燃料参数Fuel EF'!E3</f>
        <v>1E-3</v>
      </c>
      <c r="N197" s="332">
        <f>'燃料参数Fuel EF'!F3</f>
        <v>1.5E-3</v>
      </c>
      <c r="O197" s="264">
        <f>I197*L197*J197*K197*44/12/100/100</f>
        <v>467106043.48252159</v>
      </c>
      <c r="P197" s="316">
        <f>I197*L197*M197/100</f>
        <v>4929.5565195999998</v>
      </c>
      <c r="Q197" s="316">
        <f>I197*L197*N197/100</f>
        <v>7394.3347794000001</v>
      </c>
      <c r="R197" s="313">
        <f>O197+P197*25+Q197*298</f>
        <v>469432794.15977275</v>
      </c>
      <c r="S197" s="276"/>
    </row>
    <row r="198" spans="1:19" ht="31.5" hidden="1" outlineLevel="1" x14ac:dyDescent="0.15">
      <c r="A198" s="317" t="s">
        <v>325</v>
      </c>
      <c r="B198" s="236" t="s">
        <v>406</v>
      </c>
      <c r="C198" s="64"/>
      <c r="D198" s="180">
        <v>331.4</v>
      </c>
      <c r="E198" s="64"/>
      <c r="F198" s="64"/>
      <c r="G198" s="64"/>
      <c r="H198" s="64"/>
      <c r="I198" s="68">
        <f t="shared" ref="I198:I217" si="48">SUM(C198:H198)</f>
        <v>331.4</v>
      </c>
      <c r="J198" s="279">
        <f>'燃料参数Fuel EF'!B4</f>
        <v>25.41</v>
      </c>
      <c r="K198" s="15">
        <f>'燃料参数Fuel EF'!C4</f>
        <v>98</v>
      </c>
      <c r="L198" s="280">
        <f>'燃料参数Fuel EF'!D4</f>
        <v>26344</v>
      </c>
      <c r="M198" s="279">
        <f>'燃料参数Fuel EF'!E4</f>
        <v>1E-3</v>
      </c>
      <c r="N198" s="279">
        <f>'燃料参数Fuel EF'!F4</f>
        <v>1.5E-3</v>
      </c>
      <c r="O198" s="264">
        <f>I198*L198*J198*K198*44/12/100/100</f>
        <v>7971432.8673055982</v>
      </c>
      <c r="P198" s="264">
        <f t="shared" ref="P198:P216" si="49">I198*L198*M198/100</f>
        <v>87.30401599999999</v>
      </c>
      <c r="Q198" s="264">
        <f t="shared" ref="Q198:Q216" si="50">I198*L198*N198/100</f>
        <v>130.95602399999999</v>
      </c>
      <c r="R198" s="234">
        <f t="shared" ref="R198:R216" si="51">O198+P198*25+Q198*298</f>
        <v>8012640.3628575979</v>
      </c>
      <c r="S198" s="276"/>
    </row>
    <row r="199" spans="1:19" ht="31.5" hidden="1" outlineLevel="1" x14ac:dyDescent="0.15">
      <c r="A199" s="317" t="s">
        <v>326</v>
      </c>
      <c r="B199" s="236" t="s">
        <v>406</v>
      </c>
      <c r="C199" s="64"/>
      <c r="D199" s="64">
        <v>205.66</v>
      </c>
      <c r="E199" s="64"/>
      <c r="F199" s="64"/>
      <c r="G199" s="64">
        <v>145.37</v>
      </c>
      <c r="H199" s="64">
        <v>116.96</v>
      </c>
      <c r="I199" s="68">
        <f t="shared" si="48"/>
        <v>467.98999999999995</v>
      </c>
      <c r="J199" s="279">
        <f>'燃料参数Fuel EF'!B5</f>
        <v>25.41</v>
      </c>
      <c r="K199" s="15">
        <f>'燃料参数Fuel EF'!C5</f>
        <v>98</v>
      </c>
      <c r="L199" s="280">
        <f>'燃料参数Fuel EF'!D5</f>
        <v>10454</v>
      </c>
      <c r="M199" s="279">
        <f>'燃料参数Fuel EF'!E5</f>
        <v>1E-3</v>
      </c>
      <c r="N199" s="279">
        <f>'燃料参数Fuel EF'!F5</f>
        <v>1.5E-3</v>
      </c>
      <c r="O199" s="264">
        <f t="shared" ref="O199:O216" si="52">I199*L199*J199*K199*44/12/100/100</f>
        <v>4467054.3872323604</v>
      </c>
      <c r="P199" s="264">
        <f t="shared" si="49"/>
        <v>48.923674600000005</v>
      </c>
      <c r="Q199" s="264">
        <f t="shared" si="50"/>
        <v>73.385511899999997</v>
      </c>
      <c r="R199" s="234">
        <f t="shared" si="51"/>
        <v>4490146.3616435612</v>
      </c>
      <c r="S199" s="276"/>
    </row>
    <row r="200" spans="1:19" ht="31.5" hidden="1" outlineLevel="1" x14ac:dyDescent="0.15">
      <c r="A200" s="317" t="s">
        <v>327</v>
      </c>
      <c r="B200" s="236" t="s">
        <v>406</v>
      </c>
      <c r="C200" s="64"/>
      <c r="D200" s="64"/>
      <c r="E200" s="64"/>
      <c r="F200" s="64">
        <v>1.82</v>
      </c>
      <c r="G200" s="64"/>
      <c r="H200" s="64"/>
      <c r="I200" s="68">
        <f t="shared" si="48"/>
        <v>1.82</v>
      </c>
      <c r="J200" s="279">
        <f>'燃料参数Fuel EF'!B6</f>
        <v>33.56</v>
      </c>
      <c r="K200" s="15">
        <f>'燃料参数Fuel EF'!C6</f>
        <v>98</v>
      </c>
      <c r="L200" s="280">
        <f>'燃料参数Fuel EF'!D6</f>
        <v>17584</v>
      </c>
      <c r="M200" s="279">
        <f>'燃料参数Fuel EF'!E6</f>
        <v>1E-3</v>
      </c>
      <c r="N200" s="279">
        <f>'燃料参数Fuel EF'!F6</f>
        <v>1.5E-3</v>
      </c>
      <c r="O200" s="264">
        <f t="shared" si="52"/>
        <v>38592.998390613335</v>
      </c>
      <c r="P200" s="264">
        <f t="shared" si="49"/>
        <v>0.32002880000000006</v>
      </c>
      <c r="Q200" s="264">
        <f t="shared" si="50"/>
        <v>0.4800432</v>
      </c>
      <c r="R200" s="234">
        <f t="shared" si="51"/>
        <v>38744.051984213336</v>
      </c>
      <c r="S200" s="276"/>
    </row>
    <row r="201" spans="1:19" ht="36" hidden="1" customHeight="1" outlineLevel="1" x14ac:dyDescent="0.15">
      <c r="A201" s="300" t="s">
        <v>203</v>
      </c>
      <c r="B201" s="236" t="s">
        <v>406</v>
      </c>
      <c r="C201" s="180">
        <v>48.8</v>
      </c>
      <c r="D201" s="64">
        <v>256.37</v>
      </c>
      <c r="E201" s="64">
        <v>78.86</v>
      </c>
      <c r="F201" s="64">
        <v>36.85</v>
      </c>
      <c r="G201" s="64">
        <v>237.58</v>
      </c>
      <c r="H201" s="64"/>
      <c r="I201" s="68">
        <f t="shared" si="48"/>
        <v>658.46</v>
      </c>
      <c r="J201" s="279">
        <f>'燃料参数Fuel EF'!B20</f>
        <v>25.8</v>
      </c>
      <c r="K201" s="279">
        <f>'燃料参数Fuel EF'!C20</f>
        <v>98</v>
      </c>
      <c r="L201" s="279">
        <f>'燃料参数Fuel EF'!D20</f>
        <v>8363</v>
      </c>
      <c r="M201" s="279">
        <f>'燃料参数Fuel EF'!E20</f>
        <v>1E-3</v>
      </c>
      <c r="N201" s="279">
        <f>'燃料参数Fuel EF'!F20</f>
        <v>1.5E-3</v>
      </c>
      <c r="O201" s="264">
        <f t="shared" ref="O201" si="53">I201*L201*J201*K201*44/12/100/100</f>
        <v>5105152.3445383999</v>
      </c>
      <c r="P201" s="264">
        <f t="shared" ref="P201" si="54">I201*L201*M201/100</f>
        <v>55.067009800000008</v>
      </c>
      <c r="Q201" s="264">
        <f t="shared" ref="Q201" si="55">I201*L201*N201/100</f>
        <v>82.600514700000005</v>
      </c>
      <c r="R201" s="234">
        <f t="shared" ref="R201" si="56">O201+P201*25+Q201*298</f>
        <v>5131143.9731639996</v>
      </c>
      <c r="S201" s="276"/>
    </row>
    <row r="202" spans="1:19" ht="31.5" hidden="1" outlineLevel="1" x14ac:dyDescent="0.15">
      <c r="A202" s="317" t="s">
        <v>328</v>
      </c>
      <c r="B202" s="236" t="s">
        <v>406</v>
      </c>
      <c r="C202" s="64"/>
      <c r="D202" s="64"/>
      <c r="E202" s="64"/>
      <c r="F202" s="64"/>
      <c r="G202" s="64"/>
      <c r="H202" s="64"/>
      <c r="I202" s="68">
        <f t="shared" si="48"/>
        <v>0</v>
      </c>
      <c r="J202" s="279">
        <f>'燃料参数Fuel EF'!B7</f>
        <v>29.42</v>
      </c>
      <c r="K202" s="15">
        <f>'燃料参数Fuel EF'!C7</f>
        <v>93</v>
      </c>
      <c r="L202" s="280">
        <f>'燃料参数Fuel EF'!D7</f>
        <v>28435</v>
      </c>
      <c r="M202" s="279">
        <f>'燃料参数Fuel EF'!E7</f>
        <v>1E-3</v>
      </c>
      <c r="N202" s="279">
        <f>'燃料参数Fuel EF'!F7</f>
        <v>1.5E-3</v>
      </c>
      <c r="O202" s="264">
        <f t="shared" si="52"/>
        <v>0</v>
      </c>
      <c r="P202" s="264">
        <f t="shared" si="49"/>
        <v>0</v>
      </c>
      <c r="Q202" s="264">
        <f t="shared" si="50"/>
        <v>0</v>
      </c>
      <c r="R202" s="234">
        <f t="shared" si="51"/>
        <v>0</v>
      </c>
      <c r="S202" s="276"/>
    </row>
    <row r="203" spans="1:19" ht="31.5" hidden="1" outlineLevel="1" x14ac:dyDescent="0.15">
      <c r="A203" s="317" t="s">
        <v>329</v>
      </c>
      <c r="B203" s="236" t="s">
        <v>323</v>
      </c>
      <c r="C203" s="180">
        <v>0.3</v>
      </c>
      <c r="D203" s="64">
        <v>3.76</v>
      </c>
      <c r="E203" s="64">
        <v>7.0000000000000007E-2</v>
      </c>
      <c r="F203" s="64">
        <v>0.19</v>
      </c>
      <c r="G203" s="64">
        <v>1.1200000000000001</v>
      </c>
      <c r="H203" s="64"/>
      <c r="I203" s="68">
        <f t="shared" si="48"/>
        <v>5.44</v>
      </c>
      <c r="J203" s="279">
        <f>'燃料参数Fuel EF'!B8</f>
        <v>13.58</v>
      </c>
      <c r="K203" s="15">
        <f>'燃料参数Fuel EF'!C8</f>
        <v>99</v>
      </c>
      <c r="L203" s="280">
        <f>'燃料参数Fuel EF'!D8</f>
        <v>173535</v>
      </c>
      <c r="M203" s="279">
        <f>'燃料参数Fuel EF'!E8</f>
        <v>1E-3</v>
      </c>
      <c r="N203" s="279">
        <f>'燃料参数Fuel EF'!F8</f>
        <v>1E-4</v>
      </c>
      <c r="O203" s="264">
        <f t="shared" si="52"/>
        <v>465363.56180160004</v>
      </c>
      <c r="P203" s="264">
        <f t="shared" si="49"/>
        <v>9.4403040000000011</v>
      </c>
      <c r="Q203" s="264">
        <f t="shared" si="50"/>
        <v>0.94403040000000005</v>
      </c>
      <c r="R203" s="234">
        <f t="shared" si="51"/>
        <v>465880.89046080003</v>
      </c>
      <c r="S203" s="276"/>
    </row>
    <row r="204" spans="1:19" ht="40.5" hidden="1" customHeight="1" outlineLevel="1" x14ac:dyDescent="0.15">
      <c r="A204" s="300" t="s">
        <v>204</v>
      </c>
      <c r="B204" s="236" t="s">
        <v>323</v>
      </c>
      <c r="C204" s="64">
        <v>45.81</v>
      </c>
      <c r="D204" s="64">
        <v>61.58</v>
      </c>
      <c r="E204" s="64">
        <v>131.21</v>
      </c>
      <c r="F204" s="64">
        <v>46.32</v>
      </c>
      <c r="G204" s="64">
        <v>7.19</v>
      </c>
      <c r="H204" s="64"/>
      <c r="I204" s="68">
        <f t="shared" si="48"/>
        <v>292.11</v>
      </c>
      <c r="J204" s="279">
        <f>'燃料参数Fuel EF'!B21</f>
        <v>70.8</v>
      </c>
      <c r="K204" s="279">
        <f>'燃料参数Fuel EF'!C21</f>
        <v>99</v>
      </c>
      <c r="L204" s="279">
        <f>'燃料参数Fuel EF'!D21</f>
        <v>37630</v>
      </c>
      <c r="M204" s="279">
        <f>'燃料参数Fuel EF'!E21</f>
        <v>1E-3</v>
      </c>
      <c r="N204" s="279">
        <f>'燃料参数Fuel EF'!F21</f>
        <v>1E-4</v>
      </c>
      <c r="O204" s="264">
        <f t="shared" ref="O204" si="57">I204*L204*J204*K204*44/12/100/100</f>
        <v>28250134.884972006</v>
      </c>
      <c r="P204" s="264">
        <f t="shared" ref="P204" si="58">I204*L204*M204/100</f>
        <v>109.92099300000001</v>
      </c>
      <c r="Q204" s="264">
        <f t="shared" ref="Q204" si="59">I204*L204*N204/100</f>
        <v>10.992099300000001</v>
      </c>
      <c r="R204" s="234">
        <f t="shared" ref="R204" si="60">O204+P204*25+Q204*298</f>
        <v>28256158.555388406</v>
      </c>
      <c r="S204" s="276"/>
    </row>
    <row r="205" spans="1:19" ht="40.5" hidden="1" customHeight="1" outlineLevel="1" x14ac:dyDescent="0.15">
      <c r="A205" s="300" t="s">
        <v>205</v>
      </c>
      <c r="B205" s="236" t="s">
        <v>323</v>
      </c>
      <c r="C205" s="64">
        <v>1.49</v>
      </c>
      <c r="D205" s="64"/>
      <c r="E205" s="64"/>
      <c r="F205" s="64">
        <v>4.42</v>
      </c>
      <c r="G205" s="64">
        <v>0.18</v>
      </c>
      <c r="H205" s="64"/>
      <c r="I205" s="68">
        <f t="shared" si="48"/>
        <v>6.09</v>
      </c>
      <c r="J205" s="279">
        <f>'燃料参数Fuel EF'!B22</f>
        <v>46.9</v>
      </c>
      <c r="K205" s="279">
        <f>'燃料参数Fuel EF'!C22</f>
        <v>99</v>
      </c>
      <c r="L205" s="279">
        <f>'燃料参数Fuel EF'!D22</f>
        <v>79450</v>
      </c>
      <c r="M205" s="279">
        <f>'燃料参数Fuel EF'!E22</f>
        <v>1E-3</v>
      </c>
      <c r="N205" s="279">
        <f>'燃料参数Fuel EF'!F22</f>
        <v>1E-4</v>
      </c>
      <c r="O205" s="264">
        <f t="shared" ref="O205" si="61">I205*L205*J205*K205*44/12/100/100</f>
        <v>823740.96073499974</v>
      </c>
      <c r="P205" s="264">
        <f t="shared" ref="P205" si="62">I205*L205*M205/100</f>
        <v>4.8385050000000005</v>
      </c>
      <c r="Q205" s="264">
        <f t="shared" ref="Q205" si="63">I205*L205*N205/100</f>
        <v>0.48385050000000002</v>
      </c>
      <c r="R205" s="234">
        <f t="shared" ref="R205" si="64">O205+P205*25+Q205*298</f>
        <v>824006.11080899974</v>
      </c>
      <c r="S205" s="276"/>
    </row>
    <row r="206" spans="1:19" ht="31.5" hidden="1" outlineLevel="1" x14ac:dyDescent="0.15">
      <c r="A206" s="317" t="s">
        <v>330</v>
      </c>
      <c r="B206" s="236" t="s">
        <v>323</v>
      </c>
      <c r="C206" s="64"/>
      <c r="D206" s="64">
        <v>0.02</v>
      </c>
      <c r="E206" s="64"/>
      <c r="F206" s="64">
        <v>0.13</v>
      </c>
      <c r="G206" s="64"/>
      <c r="H206" s="64"/>
      <c r="I206" s="68">
        <f t="shared" si="48"/>
        <v>0.15</v>
      </c>
      <c r="J206" s="301">
        <f>'燃料参数Fuel EF'!B9</f>
        <v>12.2</v>
      </c>
      <c r="K206" s="15">
        <f>'燃料参数Fuel EF'!C9</f>
        <v>99</v>
      </c>
      <c r="L206" s="280">
        <f>'燃料参数Fuel EF'!D9</f>
        <v>202218</v>
      </c>
      <c r="M206" s="279">
        <f>'燃料参数Fuel EF'!E9</f>
        <v>1E-3</v>
      </c>
      <c r="N206" s="279">
        <f>'燃料参数Fuel EF'!F9</f>
        <v>1E-4</v>
      </c>
      <c r="O206" s="264">
        <f t="shared" si="52"/>
        <v>13433.139521999999</v>
      </c>
      <c r="P206" s="264">
        <f t="shared" si="49"/>
        <v>0.30332700000000001</v>
      </c>
      <c r="Q206" s="264">
        <f t="shared" si="50"/>
        <v>3.0332700000000001E-2</v>
      </c>
      <c r="R206" s="234">
        <f t="shared" si="51"/>
        <v>13449.761841599999</v>
      </c>
      <c r="S206" s="276"/>
    </row>
    <row r="207" spans="1:19" ht="31.5" hidden="1" outlineLevel="1" x14ac:dyDescent="0.15">
      <c r="A207" s="317" t="s">
        <v>331</v>
      </c>
      <c r="B207" s="236" t="s">
        <v>406</v>
      </c>
      <c r="C207" s="64"/>
      <c r="D207" s="64">
        <v>0.08</v>
      </c>
      <c r="E207" s="64"/>
      <c r="F207" s="64"/>
      <c r="G207" s="64"/>
      <c r="H207" s="64"/>
      <c r="I207" s="68">
        <f t="shared" si="48"/>
        <v>0.08</v>
      </c>
      <c r="J207" s="279">
        <f>'燃料参数Fuel EF'!B10</f>
        <v>20.079999999999998</v>
      </c>
      <c r="K207" s="15">
        <f>'燃料参数Fuel EF'!C10</f>
        <v>98</v>
      </c>
      <c r="L207" s="280">
        <f>'燃料参数Fuel EF'!D10</f>
        <v>41816</v>
      </c>
      <c r="M207" s="279">
        <f>'燃料参数Fuel EF'!E10</f>
        <v>3.0000000000000001E-3</v>
      </c>
      <c r="N207" s="279">
        <f>'燃料参数Fuel EF'!F10</f>
        <v>5.9999999999999995E-4</v>
      </c>
      <c r="O207" s="264">
        <f t="shared" si="52"/>
        <v>2413.7577915733332</v>
      </c>
      <c r="P207" s="264">
        <f t="shared" si="49"/>
        <v>0.1003584</v>
      </c>
      <c r="Q207" s="264">
        <f t="shared" si="50"/>
        <v>2.0071680000000001E-2</v>
      </c>
      <c r="R207" s="234">
        <f t="shared" si="51"/>
        <v>2422.2481122133331</v>
      </c>
      <c r="S207" s="276"/>
    </row>
    <row r="208" spans="1:19" ht="31.5" hidden="1" outlineLevel="1" x14ac:dyDescent="0.15">
      <c r="A208" s="317" t="s">
        <v>332</v>
      </c>
      <c r="B208" s="236" t="s">
        <v>406</v>
      </c>
      <c r="C208" s="64"/>
      <c r="D208" s="64"/>
      <c r="E208" s="64"/>
      <c r="F208" s="64"/>
      <c r="G208" s="64">
        <v>0.01</v>
      </c>
      <c r="H208" s="64"/>
      <c r="I208" s="68">
        <f t="shared" si="48"/>
        <v>0.01</v>
      </c>
      <c r="J208" s="301">
        <f>'燃料参数Fuel EF'!B11</f>
        <v>18.899999999999999</v>
      </c>
      <c r="K208" s="15">
        <f>'燃料参数Fuel EF'!C11</f>
        <v>98</v>
      </c>
      <c r="L208" s="280">
        <f>'燃料参数Fuel EF'!D11</f>
        <v>43070</v>
      </c>
      <c r="M208" s="279">
        <f>'燃料参数Fuel EF'!E11</f>
        <v>3.0000000000000001E-3</v>
      </c>
      <c r="N208" s="279">
        <f>'燃料参数Fuel EF'!F11</f>
        <v>5.9999999999999995E-4</v>
      </c>
      <c r="O208" s="264">
        <f t="shared" si="52"/>
        <v>292.50559799999996</v>
      </c>
      <c r="P208" s="264">
        <f t="shared" si="49"/>
        <v>1.2921E-2</v>
      </c>
      <c r="Q208" s="264">
        <f t="shared" si="50"/>
        <v>2.5842E-3</v>
      </c>
      <c r="R208" s="234">
        <f t="shared" si="51"/>
        <v>293.59871459999994</v>
      </c>
      <c r="S208" s="276"/>
    </row>
    <row r="209" spans="1:19" ht="31.5" hidden="1" outlineLevel="1" x14ac:dyDescent="0.15">
      <c r="A209" s="317" t="s">
        <v>333</v>
      </c>
      <c r="B209" s="236" t="s">
        <v>406</v>
      </c>
      <c r="C209" s="64">
        <v>0.65</v>
      </c>
      <c r="D209" s="64">
        <v>31.41</v>
      </c>
      <c r="E209" s="180">
        <v>1.2</v>
      </c>
      <c r="F209" s="64">
        <v>0.91</v>
      </c>
      <c r="G209" s="64">
        <v>1.1200000000000001</v>
      </c>
      <c r="H209" s="64"/>
      <c r="I209" s="68">
        <f t="shared" si="48"/>
        <v>35.29</v>
      </c>
      <c r="J209" s="301">
        <f>'燃料参数Fuel EF'!B12</f>
        <v>20.2</v>
      </c>
      <c r="K209" s="15">
        <f>'燃料参数Fuel EF'!C12</f>
        <v>98</v>
      </c>
      <c r="L209" s="280">
        <f>'燃料参数Fuel EF'!D12</f>
        <v>42652</v>
      </c>
      <c r="M209" s="279">
        <f>'燃料参数Fuel EF'!E12</f>
        <v>3.0000000000000001E-3</v>
      </c>
      <c r="N209" s="279">
        <f>'燃料参数Fuel EF'!F12</f>
        <v>5.9999999999999995E-4</v>
      </c>
      <c r="O209" s="264">
        <f t="shared" si="52"/>
        <v>1092546.5110149335</v>
      </c>
      <c r="P209" s="264">
        <f t="shared" si="49"/>
        <v>45.1556724</v>
      </c>
      <c r="Q209" s="264">
        <f t="shared" si="50"/>
        <v>9.0311344799999986</v>
      </c>
      <c r="R209" s="234">
        <f t="shared" si="51"/>
        <v>1096366.6808999735</v>
      </c>
      <c r="S209" s="276"/>
    </row>
    <row r="210" spans="1:19" ht="31.5" hidden="1" outlineLevel="1" x14ac:dyDescent="0.15">
      <c r="A210" s="317" t="s">
        <v>334</v>
      </c>
      <c r="B210" s="236" t="s">
        <v>406</v>
      </c>
      <c r="C210" s="64">
        <v>0.06</v>
      </c>
      <c r="D210" s="64">
        <v>1.1399999999999999</v>
      </c>
      <c r="E210" s="64">
        <v>0.27</v>
      </c>
      <c r="F210" s="64">
        <v>1.86</v>
      </c>
      <c r="G210" s="64">
        <v>0.05</v>
      </c>
      <c r="H210" s="64">
        <v>1.51</v>
      </c>
      <c r="I210" s="68">
        <f t="shared" si="48"/>
        <v>4.8899999999999997</v>
      </c>
      <c r="J210" s="301">
        <f>'燃料参数Fuel EF'!B13</f>
        <v>21.1</v>
      </c>
      <c r="K210" s="15">
        <f>'燃料参数Fuel EF'!C13</f>
        <v>98</v>
      </c>
      <c r="L210" s="280">
        <f>'燃料参数Fuel EF'!D13</f>
        <v>41816</v>
      </c>
      <c r="M210" s="279">
        <f>'燃料参数Fuel EF'!E13</f>
        <v>3.0000000000000001E-3</v>
      </c>
      <c r="N210" s="279">
        <f>'燃料参数Fuel EF'!F13</f>
        <v>5.9999999999999995E-4</v>
      </c>
      <c r="O210" s="264">
        <f t="shared" si="52"/>
        <v>155035.55476640002</v>
      </c>
      <c r="P210" s="264">
        <f t="shared" si="49"/>
        <v>6.1344071999999992</v>
      </c>
      <c r="Q210" s="264">
        <f t="shared" si="50"/>
        <v>1.2268814399999999</v>
      </c>
      <c r="R210" s="234">
        <f t="shared" si="51"/>
        <v>155554.52561552002</v>
      </c>
      <c r="S210" s="276"/>
    </row>
    <row r="211" spans="1:19" ht="31.5" hidden="1" customHeight="1" outlineLevel="1" x14ac:dyDescent="0.15">
      <c r="A211" s="300" t="s">
        <v>212</v>
      </c>
      <c r="B211" s="236" t="s">
        <v>406</v>
      </c>
      <c r="C211" s="64"/>
      <c r="D211" s="64">
        <v>5.82</v>
      </c>
      <c r="E211" s="64"/>
      <c r="F211" s="64"/>
      <c r="G211" s="64"/>
      <c r="H211" s="64"/>
      <c r="I211" s="68">
        <f t="shared" si="48"/>
        <v>5.82</v>
      </c>
      <c r="J211" s="279">
        <f>'燃料参数Fuel EF'!B23</f>
        <v>27.5</v>
      </c>
      <c r="K211" s="279">
        <f>'燃料参数Fuel EF'!C23</f>
        <v>98</v>
      </c>
      <c r="L211" s="279">
        <f>'燃料参数Fuel EF'!D23</f>
        <v>31947</v>
      </c>
      <c r="M211" s="279">
        <f>'燃料参数Fuel EF'!E23</f>
        <v>3.0000000000000001E-3</v>
      </c>
      <c r="N211" s="279">
        <f>'燃料参数Fuel EF'!F23</f>
        <v>5.9999999999999995E-4</v>
      </c>
      <c r="O211" s="264">
        <f t="shared" ref="O211" si="65">I211*L211*J211*K211*44/12/100/100</f>
        <v>183731.35011000003</v>
      </c>
      <c r="P211" s="264">
        <f t="shared" ref="P211" si="66">I211*L211*M211/100</f>
        <v>5.5779462000000004</v>
      </c>
      <c r="Q211" s="264">
        <f t="shared" ref="Q211" si="67">I211*L211*N211/100</f>
        <v>1.1155892399999998</v>
      </c>
      <c r="R211" s="234">
        <f t="shared" ref="R211" si="68">O211+P211*25+Q211*298</f>
        <v>184203.24435852002</v>
      </c>
      <c r="S211" s="276"/>
    </row>
    <row r="212" spans="1:19" ht="31.5" hidden="1" outlineLevel="1" x14ac:dyDescent="0.15">
      <c r="A212" s="317" t="s">
        <v>335</v>
      </c>
      <c r="B212" s="236" t="s">
        <v>406</v>
      </c>
      <c r="C212" s="64"/>
      <c r="D212" s="64"/>
      <c r="E212" s="64"/>
      <c r="F212" s="64"/>
      <c r="G212" s="64"/>
      <c r="H212" s="64"/>
      <c r="I212" s="68">
        <f t="shared" si="48"/>
        <v>0</v>
      </c>
      <c r="J212" s="301">
        <f>'燃料参数Fuel EF'!B14</f>
        <v>17.2</v>
      </c>
      <c r="K212" s="15">
        <f>'燃料参数Fuel EF'!C14</f>
        <v>99</v>
      </c>
      <c r="L212" s="280">
        <f>'燃料参数Fuel EF'!D14</f>
        <v>50179</v>
      </c>
      <c r="M212" s="279">
        <f>'燃料参数Fuel EF'!E14</f>
        <v>1E-3</v>
      </c>
      <c r="N212" s="279">
        <f>'燃料参数Fuel EF'!F14</f>
        <v>1E-4</v>
      </c>
      <c r="O212" s="264">
        <f t="shared" si="52"/>
        <v>0</v>
      </c>
      <c r="P212" s="264">
        <f t="shared" si="49"/>
        <v>0</v>
      </c>
      <c r="Q212" s="264">
        <f t="shared" si="50"/>
        <v>0</v>
      </c>
      <c r="R212" s="234">
        <f t="shared" si="51"/>
        <v>0</v>
      </c>
      <c r="S212" s="276"/>
    </row>
    <row r="213" spans="1:19" ht="31.5" hidden="1" outlineLevel="1" x14ac:dyDescent="0.15">
      <c r="A213" s="317" t="s">
        <v>336</v>
      </c>
      <c r="B213" s="236" t="s">
        <v>406</v>
      </c>
      <c r="C213" s="64">
        <v>0.15</v>
      </c>
      <c r="D213" s="64">
        <v>1.45</v>
      </c>
      <c r="E213" s="64">
        <v>1.05</v>
      </c>
      <c r="F213" s="64">
        <v>1.1100000000000001</v>
      </c>
      <c r="G213" s="64"/>
      <c r="H213" s="41"/>
      <c r="I213" s="68">
        <f t="shared" si="48"/>
        <v>3.76</v>
      </c>
      <c r="J213" s="301">
        <f>'燃料参数Fuel EF'!B15</f>
        <v>18.2</v>
      </c>
      <c r="K213" s="15">
        <f>'燃料参数Fuel EF'!C15</f>
        <v>99</v>
      </c>
      <c r="L213" s="280">
        <f>'燃料参数Fuel EF'!D15</f>
        <v>45998</v>
      </c>
      <c r="M213" s="279">
        <f>'燃料参数Fuel EF'!E15</f>
        <v>1E-3</v>
      </c>
      <c r="N213" s="279">
        <f>'燃料参数Fuel EF'!F15</f>
        <v>1E-4</v>
      </c>
      <c r="O213" s="264">
        <f t="shared" si="52"/>
        <v>114262.78543679997</v>
      </c>
      <c r="P213" s="264">
        <f t="shared" si="49"/>
        <v>1.7295247999999999</v>
      </c>
      <c r="Q213" s="264">
        <f t="shared" si="50"/>
        <v>0.17295247999999996</v>
      </c>
      <c r="R213" s="234">
        <f t="shared" si="51"/>
        <v>114357.56339583996</v>
      </c>
      <c r="S213" s="276"/>
    </row>
    <row r="214" spans="1:19" ht="31.5" hidden="1" outlineLevel="1" x14ac:dyDescent="0.15">
      <c r="A214" s="317" t="s">
        <v>337</v>
      </c>
      <c r="B214" s="236" t="s">
        <v>323</v>
      </c>
      <c r="C214" s="64"/>
      <c r="D214" s="64">
        <v>13.76</v>
      </c>
      <c r="E214" s="64">
        <v>0.15</v>
      </c>
      <c r="F214" s="64"/>
      <c r="G214" s="64">
        <v>0.05</v>
      </c>
      <c r="H214" s="64">
        <v>11.97</v>
      </c>
      <c r="I214" s="68">
        <f t="shared" si="48"/>
        <v>25.93</v>
      </c>
      <c r="J214" s="279">
        <f>'燃料参数Fuel EF'!B16</f>
        <v>15.32</v>
      </c>
      <c r="K214" s="15">
        <f>'燃料参数Fuel EF'!C16</f>
        <v>99</v>
      </c>
      <c r="L214" s="280">
        <f>'燃料参数Fuel EF'!D16</f>
        <v>389310</v>
      </c>
      <c r="M214" s="279">
        <f>'燃料参数Fuel EF'!E16</f>
        <v>1E-3</v>
      </c>
      <c r="N214" s="279">
        <f>'燃料参数Fuel EF'!F16</f>
        <v>1E-4</v>
      </c>
      <c r="O214" s="264">
        <f t="shared" si="52"/>
        <v>5613884.4125628015</v>
      </c>
      <c r="P214" s="264">
        <f t="shared" si="49"/>
        <v>100.94808300000001</v>
      </c>
      <c r="Q214" s="264">
        <f t="shared" si="50"/>
        <v>10.0948083</v>
      </c>
      <c r="R214" s="234">
        <f t="shared" si="51"/>
        <v>5619416.3675112016</v>
      </c>
      <c r="S214" s="276"/>
    </row>
    <row r="215" spans="1:19" ht="31.5" hidden="1" outlineLevel="1" x14ac:dyDescent="0.15">
      <c r="A215" s="317" t="s">
        <v>338</v>
      </c>
      <c r="B215" s="236" t="s">
        <v>406</v>
      </c>
      <c r="C215" s="64"/>
      <c r="D215" s="64"/>
      <c r="E215" s="64"/>
      <c r="F215" s="64">
        <v>2.75</v>
      </c>
      <c r="G215" s="64"/>
      <c r="H215" s="64"/>
      <c r="I215" s="68">
        <f t="shared" si="48"/>
        <v>2.75</v>
      </c>
      <c r="J215" s="366">
        <f>'燃料参数Fuel EF'!B17</f>
        <v>20</v>
      </c>
      <c r="K215" s="15">
        <f>'燃料参数Fuel EF'!C17</f>
        <v>98</v>
      </c>
      <c r="L215" s="280">
        <f>'燃料参数Fuel EF'!D17</f>
        <v>35168</v>
      </c>
      <c r="M215" s="279">
        <f>'燃料参数Fuel EF'!E17</f>
        <v>3.0000000000000001E-3</v>
      </c>
      <c r="N215" s="279">
        <f>'燃料参数Fuel EF'!F17</f>
        <v>5.9999999999999995E-4</v>
      </c>
      <c r="O215" s="264">
        <f t="shared" si="52"/>
        <v>69503.690666666662</v>
      </c>
      <c r="P215" s="264">
        <f t="shared" si="49"/>
        <v>2.9013600000000004</v>
      </c>
      <c r="Q215" s="264">
        <f t="shared" si="50"/>
        <v>0.5802719999999999</v>
      </c>
      <c r="R215" s="234">
        <f t="shared" si="51"/>
        <v>69749.145722666668</v>
      </c>
      <c r="S215" s="276"/>
    </row>
    <row r="216" spans="1:19" ht="31.5" hidden="1" outlineLevel="1" x14ac:dyDescent="0.15">
      <c r="A216" s="317" t="s">
        <v>339</v>
      </c>
      <c r="B216" s="236" t="s">
        <v>406</v>
      </c>
      <c r="C216" s="64"/>
      <c r="D216" s="64"/>
      <c r="E216" s="64"/>
      <c r="F216" s="64"/>
      <c r="G216" s="64"/>
      <c r="H216" s="41"/>
      <c r="I216" s="68">
        <f t="shared" si="48"/>
        <v>0</v>
      </c>
      <c r="J216" s="279">
        <f>'燃料参数Fuel EF'!B18</f>
        <v>29.42</v>
      </c>
      <c r="K216" s="15">
        <f>'燃料参数Fuel EF'!C18</f>
        <v>93</v>
      </c>
      <c r="L216" s="280">
        <f>'燃料参数Fuel EF'!D18</f>
        <v>38099</v>
      </c>
      <c r="M216" s="279">
        <f>'燃料参数Fuel EF'!E18</f>
        <v>1E-3</v>
      </c>
      <c r="N216" s="279">
        <f>'燃料参数Fuel EF'!F18</f>
        <v>1.5E-3</v>
      </c>
      <c r="O216" s="264">
        <f t="shared" si="52"/>
        <v>0</v>
      </c>
      <c r="P216" s="264">
        <f t="shared" si="49"/>
        <v>0</v>
      </c>
      <c r="Q216" s="264">
        <f t="shared" si="50"/>
        <v>0</v>
      </c>
      <c r="R216" s="234">
        <f t="shared" si="51"/>
        <v>0</v>
      </c>
      <c r="S216" s="276"/>
    </row>
    <row r="217" spans="1:19" ht="31.5" hidden="1" outlineLevel="1" x14ac:dyDescent="0.15">
      <c r="A217" s="317" t="s">
        <v>247</v>
      </c>
      <c r="B217" s="236" t="s">
        <v>407</v>
      </c>
      <c r="C217" s="64">
        <v>41.43</v>
      </c>
      <c r="D217" s="64">
        <v>266.07</v>
      </c>
      <c r="E217" s="64"/>
      <c r="F217" s="64">
        <v>8.1199999999999992</v>
      </c>
      <c r="G217" s="180">
        <v>2.4</v>
      </c>
      <c r="H217" s="64"/>
      <c r="I217" s="68">
        <f t="shared" si="48"/>
        <v>318.02</v>
      </c>
      <c r="J217" s="279">
        <f>'燃料参数Fuel EF'!B19</f>
        <v>0</v>
      </c>
      <c r="K217" s="15">
        <f>'燃料参数Fuel EF'!C19</f>
        <v>0</v>
      </c>
      <c r="L217" s="280">
        <f>'燃料参数Fuel EF'!D19</f>
        <v>0</v>
      </c>
      <c r="M217" s="21"/>
      <c r="N217" s="21"/>
      <c r="O217" s="264"/>
      <c r="P217" s="264"/>
      <c r="Q217" s="264"/>
      <c r="R217" s="234"/>
      <c r="S217" s="276"/>
    </row>
    <row r="218" spans="1:19" hidden="1" outlineLevel="1" x14ac:dyDescent="0.15">
      <c r="A218" s="39"/>
      <c r="B218" s="52"/>
      <c r="C218" s="52"/>
      <c r="D218" s="52"/>
      <c r="E218" s="52"/>
      <c r="F218" s="52"/>
      <c r="G218" s="52"/>
      <c r="H218" s="52"/>
      <c r="I218" s="53"/>
      <c r="J218" s="18"/>
      <c r="K218" s="18"/>
      <c r="L218" s="40"/>
      <c r="M218" s="27"/>
      <c r="N218" s="220" t="s">
        <v>343</v>
      </c>
      <c r="O218" s="238">
        <f>SUM(O197:O216)</f>
        <v>521472619.19496638</v>
      </c>
      <c r="P218" s="238">
        <f>SUM(P197:P216)</f>
        <v>5408.2346507999982</v>
      </c>
      <c r="Q218" s="238">
        <f>SUM(Q197:Q216)</f>
        <v>7716.4514799200006</v>
      </c>
      <c r="R218" s="255">
        <f>O218+P218*25+Q218*298</f>
        <v>523907327.60225254</v>
      </c>
      <c r="S218" s="276"/>
    </row>
    <row r="219" spans="1:19" ht="15.75" hidden="1" customHeight="1" outlineLevel="1" x14ac:dyDescent="0.25">
      <c r="A219" s="1037" t="s">
        <v>63</v>
      </c>
      <c r="B219" s="1027"/>
      <c r="C219" s="1027"/>
      <c r="D219" s="1027"/>
      <c r="E219" s="1027"/>
      <c r="F219" s="1027"/>
      <c r="G219" s="23"/>
      <c r="H219" s="54"/>
      <c r="I219" s="55"/>
      <c r="J219" s="19"/>
      <c r="K219" s="19"/>
      <c r="L219" s="20"/>
      <c r="M219" s="23"/>
      <c r="N219" s="32"/>
      <c r="O219" s="249"/>
      <c r="P219" s="249"/>
      <c r="Q219" s="249"/>
      <c r="R219" s="249"/>
      <c r="S219" s="276"/>
    </row>
    <row r="220" spans="1:19" ht="15.75" hidden="1" customHeight="1" outlineLevel="1" x14ac:dyDescent="0.15">
      <c r="A220" s="1025" t="s">
        <v>232</v>
      </c>
      <c r="B220" s="1026"/>
      <c r="C220" s="1026"/>
      <c r="D220" s="1026"/>
      <c r="E220" s="1026"/>
      <c r="F220" s="1026"/>
      <c r="G220" s="1026"/>
      <c r="H220" s="54"/>
      <c r="I220" s="55"/>
      <c r="J220" s="19"/>
      <c r="K220" s="19"/>
      <c r="L220" s="20"/>
      <c r="M220" s="23"/>
      <c r="N220" s="32"/>
      <c r="O220" s="249"/>
      <c r="P220" s="249"/>
      <c r="Q220" s="249"/>
      <c r="R220" s="249"/>
      <c r="S220" s="276"/>
    </row>
    <row r="221" spans="1:19" hidden="1" outlineLevel="1" x14ac:dyDescent="0.25">
      <c r="A221" s="1037" t="s">
        <v>341</v>
      </c>
      <c r="B221" s="1027"/>
      <c r="C221" s="1027"/>
      <c r="D221" s="23"/>
      <c r="E221" s="23"/>
      <c r="F221" s="23"/>
      <c r="G221" s="23"/>
      <c r="H221" s="54"/>
      <c r="I221" s="55"/>
      <c r="J221" s="23"/>
      <c r="K221" s="23"/>
      <c r="L221" s="23"/>
      <c r="M221" s="23"/>
      <c r="N221" s="23"/>
      <c r="O221" s="159"/>
      <c r="P221" s="159"/>
      <c r="Q221" s="159"/>
      <c r="R221" s="159"/>
      <c r="S221" s="276"/>
    </row>
    <row r="222" spans="1:19" hidden="1" outlineLevel="1" x14ac:dyDescent="0.25">
      <c r="A222" s="1025" t="s">
        <v>245</v>
      </c>
      <c r="B222" s="1027"/>
      <c r="C222" s="1027"/>
      <c r="D222" s="1027"/>
      <c r="E222" s="1027"/>
      <c r="F222" s="23"/>
      <c r="G222" s="23"/>
      <c r="H222" s="23"/>
      <c r="I222" s="23"/>
      <c r="J222" s="23"/>
      <c r="K222" s="23"/>
      <c r="L222" s="23"/>
      <c r="M222" s="23"/>
      <c r="N222" s="23"/>
      <c r="O222" s="159"/>
      <c r="P222" s="159"/>
      <c r="Q222" s="159"/>
      <c r="R222" s="159"/>
      <c r="S222" s="276"/>
    </row>
    <row r="223" spans="1:19" hidden="1" outlineLevel="1" x14ac:dyDescent="0.25">
      <c r="A223" s="278"/>
      <c r="B223" s="321"/>
      <c r="C223" s="321"/>
      <c r="D223" s="321"/>
      <c r="E223" s="321"/>
      <c r="F223" s="23"/>
      <c r="G223" s="23"/>
      <c r="H223" s="23"/>
      <c r="I223" s="23"/>
      <c r="J223" s="23"/>
      <c r="K223" s="23"/>
      <c r="L223" s="23"/>
      <c r="M223" s="23"/>
      <c r="N223" s="23"/>
      <c r="O223" s="159"/>
      <c r="P223" s="159"/>
      <c r="Q223" s="159"/>
      <c r="R223" s="159"/>
      <c r="S223" s="276"/>
    </row>
    <row r="224" spans="1:19" ht="43.5" hidden="1" customHeight="1" outlineLevel="1" x14ac:dyDescent="0.15">
      <c r="A224" s="1038" t="s">
        <v>64</v>
      </c>
      <c r="B224" s="1029"/>
      <c r="C224" s="1029"/>
      <c r="D224" s="1029"/>
      <c r="E224" s="1029"/>
      <c r="F224" s="1023"/>
      <c r="G224" s="1023"/>
      <c r="H224" s="1023"/>
      <c r="I224" s="1023"/>
      <c r="J224" s="1023"/>
      <c r="K224" s="1023"/>
      <c r="L224" s="1023"/>
      <c r="M224" s="1023"/>
      <c r="N224" s="1023"/>
      <c r="O224" s="23"/>
      <c r="P224" s="23"/>
      <c r="Q224" s="23"/>
      <c r="R224" s="23"/>
      <c r="S224" s="276"/>
    </row>
    <row r="225" spans="1:19" ht="78.75" hidden="1" outlineLevel="1" x14ac:dyDescent="0.15">
      <c r="A225" s="1018" t="s">
        <v>345</v>
      </c>
      <c r="B225" s="128" t="s">
        <v>356</v>
      </c>
      <c r="C225" s="240" t="s">
        <v>356</v>
      </c>
      <c r="D225" s="240" t="s">
        <v>360</v>
      </c>
      <c r="E225" s="240" t="s">
        <v>351</v>
      </c>
      <c r="F225" s="128" t="s">
        <v>353</v>
      </c>
      <c r="G225" s="240" t="s">
        <v>353</v>
      </c>
      <c r="H225" s="240" t="s">
        <v>350</v>
      </c>
      <c r="I225" s="241" t="s">
        <v>352</v>
      </c>
      <c r="J225" s="128" t="s">
        <v>354</v>
      </c>
      <c r="K225" s="240" t="s">
        <v>355</v>
      </c>
      <c r="L225" s="240" t="s">
        <v>363</v>
      </c>
      <c r="M225" s="241" t="s">
        <v>362</v>
      </c>
      <c r="N225" s="241" t="s">
        <v>357</v>
      </c>
      <c r="O225" s="23"/>
      <c r="P225" s="23"/>
      <c r="Q225" s="23"/>
      <c r="R225" s="23"/>
      <c r="S225" s="276"/>
    </row>
    <row r="226" spans="1:19" ht="31.5" hidden="1" outlineLevel="1" x14ac:dyDescent="0.15">
      <c r="A226" s="1019"/>
      <c r="B226" s="242" t="s">
        <v>144</v>
      </c>
      <c r="C226" s="127" t="s">
        <v>349</v>
      </c>
      <c r="D226" s="80" t="s">
        <v>145</v>
      </c>
      <c r="E226" s="127" t="s">
        <v>349</v>
      </c>
      <c r="F226" s="244" t="s">
        <v>146</v>
      </c>
      <c r="G226" s="127" t="s">
        <v>349</v>
      </c>
      <c r="H226" s="80" t="s">
        <v>145</v>
      </c>
      <c r="I226" s="243" t="s">
        <v>349</v>
      </c>
      <c r="J226" s="244" t="s">
        <v>146</v>
      </c>
      <c r="K226" s="80" t="s">
        <v>145</v>
      </c>
      <c r="L226" s="80" t="s">
        <v>146</v>
      </c>
      <c r="M226" s="243" t="s">
        <v>349</v>
      </c>
      <c r="N226" s="243" t="s">
        <v>349</v>
      </c>
      <c r="O226" s="23"/>
      <c r="P226" s="23"/>
      <c r="Q226" s="23"/>
      <c r="R226" s="23"/>
      <c r="S226" s="276"/>
    </row>
    <row r="227" spans="1:19" hidden="1" outlineLevel="1" x14ac:dyDescent="0.15">
      <c r="A227" s="308" t="s">
        <v>260</v>
      </c>
      <c r="B227" s="23">
        <v>537</v>
      </c>
      <c r="C227" s="56">
        <f t="shared" ref="C227:C232" si="69">B227*10000</f>
        <v>5370000</v>
      </c>
      <c r="D227" s="386">
        <v>6</v>
      </c>
      <c r="E227" s="56">
        <f t="shared" ref="E227:E232" si="70">C227*(100-D227)/100</f>
        <v>5047800</v>
      </c>
      <c r="F227" s="201">
        <v>101</v>
      </c>
      <c r="G227" s="56">
        <f t="shared" ref="G227:G232" si="71">F227*10000</f>
        <v>1010000</v>
      </c>
      <c r="H227" s="23">
        <v>0.85</v>
      </c>
      <c r="I227" s="56">
        <f t="shared" ref="I227:I232" si="72">(1-H227/100)*G227</f>
        <v>1001415</v>
      </c>
      <c r="J227" s="201">
        <v>1.4</v>
      </c>
      <c r="K227" s="23">
        <v>4.22</v>
      </c>
      <c r="L227" s="24"/>
      <c r="M227" s="25">
        <f>J227*(1-K227/100)*10000+L227*10000</f>
        <v>13409.199999999999</v>
      </c>
      <c r="N227" s="25">
        <f t="shared" ref="N227:N232" si="73">M227+I227+E227</f>
        <v>6062624.2000000002</v>
      </c>
      <c r="O227" s="23"/>
      <c r="P227" s="23"/>
      <c r="Q227" s="23"/>
      <c r="R227" s="23"/>
      <c r="S227" s="276"/>
    </row>
    <row r="228" spans="1:19" hidden="1" outlineLevel="1" x14ac:dyDescent="0.15">
      <c r="A228" s="309" t="s">
        <v>261</v>
      </c>
      <c r="B228" s="23">
        <v>2198</v>
      </c>
      <c r="C228" s="56">
        <f t="shared" si="69"/>
        <v>21980000</v>
      </c>
      <c r="D228" s="23">
        <v>6.23</v>
      </c>
      <c r="E228" s="56">
        <f t="shared" si="70"/>
        <v>20610646</v>
      </c>
      <c r="F228" s="201">
        <v>85</v>
      </c>
      <c r="G228" s="56">
        <f t="shared" si="71"/>
        <v>850000</v>
      </c>
      <c r="H228" s="23">
        <v>0.82</v>
      </c>
      <c r="I228" s="56">
        <f t="shared" si="72"/>
        <v>843030</v>
      </c>
      <c r="J228" s="201">
        <v>1.1000000000000001</v>
      </c>
      <c r="K228" s="23">
        <v>4.22</v>
      </c>
      <c r="L228" s="24"/>
      <c r="M228" s="25">
        <f t="shared" ref="M228:M232" si="74">J228*(1-K228/100)*10000+L228*10000</f>
        <v>10535.8</v>
      </c>
      <c r="N228" s="25">
        <f t="shared" si="73"/>
        <v>21464211.800000001</v>
      </c>
      <c r="O228" s="23"/>
      <c r="P228" s="23"/>
      <c r="Q228" s="23"/>
      <c r="R228" s="23"/>
      <c r="S228" s="276"/>
    </row>
    <row r="229" spans="1:19" hidden="1" outlineLevel="1" x14ac:dyDescent="0.15">
      <c r="A229" s="309" t="s">
        <v>262</v>
      </c>
      <c r="B229" s="23">
        <v>771</v>
      </c>
      <c r="C229" s="56">
        <f t="shared" si="69"/>
        <v>7710000</v>
      </c>
      <c r="D229" s="386">
        <v>6.3</v>
      </c>
      <c r="E229" s="56">
        <f t="shared" si="70"/>
        <v>7224270</v>
      </c>
      <c r="F229" s="201">
        <v>1246</v>
      </c>
      <c r="G229" s="56">
        <f t="shared" si="71"/>
        <v>12460000</v>
      </c>
      <c r="H229" s="23">
        <v>0.11</v>
      </c>
      <c r="I229" s="56">
        <f t="shared" si="72"/>
        <v>12446294</v>
      </c>
      <c r="J229" s="201">
        <v>0.7</v>
      </c>
      <c r="K229" s="23">
        <v>4.22</v>
      </c>
      <c r="L229" s="24"/>
      <c r="M229" s="25">
        <f t="shared" si="74"/>
        <v>6704.5999999999995</v>
      </c>
      <c r="N229" s="25">
        <f t="shared" si="73"/>
        <v>19677268.600000001</v>
      </c>
      <c r="O229" s="23"/>
      <c r="P229" s="23"/>
      <c r="Q229" s="23"/>
      <c r="R229" s="23"/>
      <c r="S229" s="276"/>
    </row>
    <row r="230" spans="1:19" hidden="1" outlineLevel="1" x14ac:dyDescent="0.15">
      <c r="A230" s="309" t="s">
        <v>263</v>
      </c>
      <c r="B230" s="23">
        <v>725</v>
      </c>
      <c r="C230" s="56">
        <f t="shared" si="69"/>
        <v>7250000</v>
      </c>
      <c r="D230" s="23">
        <v>6.27</v>
      </c>
      <c r="E230" s="56">
        <f t="shared" si="70"/>
        <v>6795425</v>
      </c>
      <c r="F230" s="201">
        <v>375</v>
      </c>
      <c r="G230" s="56">
        <f t="shared" si="71"/>
        <v>3750000</v>
      </c>
      <c r="H230" s="23">
        <v>0.56999999999999995</v>
      </c>
      <c r="I230" s="56">
        <f t="shared" si="72"/>
        <v>3728625</v>
      </c>
      <c r="J230" s="201">
        <v>0.4</v>
      </c>
      <c r="K230" s="23">
        <v>4.22</v>
      </c>
      <c r="L230" s="24"/>
      <c r="M230" s="25">
        <f t="shared" si="74"/>
        <v>3831.2000000000003</v>
      </c>
      <c r="N230" s="25">
        <f t="shared" si="73"/>
        <v>10527881.199999999</v>
      </c>
      <c r="O230" s="23"/>
      <c r="P230" s="23"/>
      <c r="Q230" s="23"/>
      <c r="R230" s="23"/>
      <c r="S230" s="276"/>
    </row>
    <row r="231" spans="1:19" hidden="1" outlineLevel="1" x14ac:dyDescent="0.15">
      <c r="A231" s="309" t="s">
        <v>264</v>
      </c>
      <c r="B231" s="23">
        <v>331</v>
      </c>
      <c r="C231" s="56">
        <f t="shared" si="69"/>
        <v>3310000</v>
      </c>
      <c r="D231" s="386">
        <v>9.1999999999999993</v>
      </c>
      <c r="E231" s="56">
        <f t="shared" si="70"/>
        <v>3005480</v>
      </c>
      <c r="F231" s="201">
        <v>143</v>
      </c>
      <c r="G231" s="56">
        <f t="shared" si="71"/>
        <v>1430000</v>
      </c>
      <c r="H231" s="23">
        <v>0.73</v>
      </c>
      <c r="I231" s="56">
        <f t="shared" si="72"/>
        <v>1419561</v>
      </c>
      <c r="J231" s="201">
        <v>0.5</v>
      </c>
      <c r="K231" s="23">
        <v>4.22</v>
      </c>
      <c r="L231" s="24"/>
      <c r="M231" s="25">
        <f t="shared" si="74"/>
        <v>4789</v>
      </c>
      <c r="N231" s="25">
        <f t="shared" si="73"/>
        <v>4429830</v>
      </c>
      <c r="O231" s="23"/>
      <c r="P231" s="23"/>
      <c r="Q231" s="23"/>
      <c r="R231" s="23"/>
      <c r="S231" s="276"/>
    </row>
    <row r="232" spans="1:19" hidden="1" outlineLevel="1" x14ac:dyDescent="0.15">
      <c r="A232" s="309" t="s">
        <v>265</v>
      </c>
      <c r="B232" s="23">
        <v>565</v>
      </c>
      <c r="C232" s="56">
        <f t="shared" si="69"/>
        <v>5650000</v>
      </c>
      <c r="D232" s="23">
        <v>7.52</v>
      </c>
      <c r="E232" s="56">
        <f t="shared" si="70"/>
        <v>5225120</v>
      </c>
      <c r="F232" s="201">
        <v>1139</v>
      </c>
      <c r="G232" s="56">
        <f t="shared" si="71"/>
        <v>11390000</v>
      </c>
      <c r="H232" s="23">
        <v>0.32</v>
      </c>
      <c r="I232" s="56">
        <f t="shared" si="72"/>
        <v>11353552</v>
      </c>
      <c r="J232" s="201"/>
      <c r="K232" s="23"/>
      <c r="L232" s="24"/>
      <c r="M232" s="25">
        <f t="shared" si="74"/>
        <v>0</v>
      </c>
      <c r="N232" s="25">
        <f t="shared" si="73"/>
        <v>16578672</v>
      </c>
      <c r="O232" s="23"/>
      <c r="P232" s="23"/>
      <c r="Q232" s="23"/>
      <c r="R232" s="23"/>
      <c r="S232" s="276"/>
    </row>
    <row r="233" spans="1:19" hidden="1" outlineLevel="1" x14ac:dyDescent="0.15">
      <c r="A233" s="473" t="s">
        <v>343</v>
      </c>
      <c r="B233" s="27"/>
      <c r="C233" s="57"/>
      <c r="D233" s="27"/>
      <c r="E233" s="57">
        <f>SUM(E227:E232)</f>
        <v>47908741</v>
      </c>
      <c r="F233" s="202"/>
      <c r="G233" s="27"/>
      <c r="H233" s="27"/>
      <c r="I233" s="57">
        <f>SUM(I227:I232)</f>
        <v>30792477</v>
      </c>
      <c r="J233" s="202"/>
      <c r="K233" s="27"/>
      <c r="L233" s="28"/>
      <c r="M233" s="58">
        <f>SUM(M227:M232)</f>
        <v>39269.799999999996</v>
      </c>
      <c r="N233" s="169">
        <f>SUM(N227:N232)</f>
        <v>78740487.799999997</v>
      </c>
      <c r="O233" s="23"/>
      <c r="P233" s="23"/>
      <c r="Q233" s="23"/>
      <c r="R233" s="23"/>
      <c r="S233" s="276"/>
    </row>
    <row r="234" spans="1:19" hidden="1" outlineLevel="1" x14ac:dyDescent="0.15">
      <c r="A234" s="267" t="s">
        <v>435</v>
      </c>
      <c r="B234" s="21"/>
      <c r="C234" s="21"/>
      <c r="D234" s="21"/>
      <c r="E234" s="21"/>
      <c r="F234" s="23"/>
      <c r="G234" s="23"/>
      <c r="H234" s="23"/>
      <c r="I234" s="23"/>
      <c r="J234" s="23"/>
      <c r="K234" s="23"/>
      <c r="L234" s="24"/>
      <c r="M234" s="24"/>
      <c r="N234" s="24"/>
      <c r="O234" s="23"/>
      <c r="P234" s="23"/>
      <c r="Q234" s="23"/>
      <c r="R234" s="23"/>
      <c r="S234" s="276"/>
    </row>
    <row r="235" spans="1:19" hidden="1" outlineLevel="1" x14ac:dyDescent="0.15">
      <c r="A235" s="289"/>
      <c r="B235" s="21"/>
      <c r="C235" s="21"/>
      <c r="D235" s="21"/>
      <c r="E235" s="21"/>
      <c r="F235" s="23"/>
      <c r="G235" s="23"/>
      <c r="H235" s="23"/>
      <c r="I235" s="23"/>
      <c r="J235" s="23"/>
      <c r="K235" s="23"/>
      <c r="L235" s="24"/>
      <c r="M235" s="447"/>
      <c r="N235" s="91"/>
      <c r="O235" s="23"/>
      <c r="P235" s="23"/>
      <c r="Q235" s="23"/>
      <c r="R235" s="23"/>
      <c r="S235" s="276"/>
    </row>
    <row r="236" spans="1:19" hidden="1" outlineLevel="1" x14ac:dyDescent="0.15">
      <c r="A236" s="322"/>
      <c r="B236" s="159"/>
      <c r="C236" s="159"/>
      <c r="D236" s="159"/>
      <c r="E236" s="159"/>
      <c r="F236" s="159"/>
      <c r="G236" s="159"/>
      <c r="H236" s="159"/>
      <c r="I236" s="159"/>
      <c r="J236" s="159"/>
      <c r="K236" s="159"/>
      <c r="L236" s="159"/>
      <c r="M236" s="159"/>
      <c r="N236" s="159"/>
      <c r="O236" s="159"/>
      <c r="P236" s="159"/>
      <c r="Q236" s="159"/>
      <c r="R236" s="159"/>
      <c r="S236" s="276"/>
    </row>
    <row r="237" spans="1:19" ht="35.25" hidden="1" customHeight="1" outlineLevel="1" x14ac:dyDescent="0.15">
      <c r="A237" s="1020" t="s">
        <v>152</v>
      </c>
      <c r="B237" s="1021"/>
      <c r="C237" s="1021"/>
      <c r="D237" s="1021"/>
      <c r="E237" s="1021"/>
      <c r="F237" s="1021"/>
      <c r="G237" s="1021"/>
      <c r="H237" s="1021"/>
      <c r="I237" s="1021"/>
      <c r="J237" s="1021"/>
      <c r="K237" s="1021"/>
      <c r="L237" s="1022"/>
      <c r="M237" s="21"/>
      <c r="N237" s="21"/>
      <c r="O237" s="159"/>
      <c r="P237" s="159"/>
      <c r="Q237" s="159"/>
      <c r="R237" s="159"/>
      <c r="S237" s="276"/>
    </row>
    <row r="238" spans="1:19" ht="34.5" hidden="1" outlineLevel="1" x14ac:dyDescent="0.15">
      <c r="A238" s="71"/>
      <c r="B238" s="401" t="s">
        <v>349</v>
      </c>
      <c r="C238" s="79"/>
      <c r="D238" s="224" t="s">
        <v>106</v>
      </c>
      <c r="E238" s="224" t="s">
        <v>107</v>
      </c>
      <c r="F238" s="224" t="s">
        <v>108</v>
      </c>
      <c r="G238" s="224" t="s">
        <v>109</v>
      </c>
      <c r="H238" s="248"/>
      <c r="I238" s="224" t="s">
        <v>113</v>
      </c>
      <c r="J238" s="224" t="s">
        <v>110</v>
      </c>
      <c r="K238" s="224" t="s">
        <v>111</v>
      </c>
      <c r="L238" s="226" t="s">
        <v>112</v>
      </c>
      <c r="M238" s="21"/>
      <c r="N238" s="21"/>
      <c r="O238" s="159"/>
      <c r="P238" s="159"/>
      <c r="Q238" s="159"/>
      <c r="R238" s="159"/>
      <c r="S238" s="276"/>
    </row>
    <row r="239" spans="1:19" ht="111" hidden="1" customHeight="1" outlineLevel="1" x14ac:dyDescent="0.15">
      <c r="A239" s="218" t="s">
        <v>364</v>
      </c>
      <c r="B239" s="24">
        <f>N233</f>
        <v>78740487.799999997</v>
      </c>
      <c r="C239" s="399" t="s">
        <v>365</v>
      </c>
      <c r="D239" s="249">
        <f>O218</f>
        <v>521472619.19496638</v>
      </c>
      <c r="E239" s="249">
        <f>P218</f>
        <v>5408.2346507999982</v>
      </c>
      <c r="F239" s="249">
        <f>Q218</f>
        <v>7716.4514799200006</v>
      </c>
      <c r="G239" s="249">
        <f>R218</f>
        <v>523907327.60225254</v>
      </c>
      <c r="H239" s="432" t="s">
        <v>471</v>
      </c>
      <c r="I239" s="30">
        <f>D239/B239</f>
        <v>6.6226744812592635</v>
      </c>
      <c r="J239" s="30">
        <f>E239/B239</f>
        <v>6.8684291930434275E-5</v>
      </c>
      <c r="K239" s="30">
        <f>F239/B239</f>
        <v>9.7998522685301432E-5</v>
      </c>
      <c r="L239" s="31">
        <f>G239/B239</f>
        <v>6.6535951483177449</v>
      </c>
      <c r="M239" s="21"/>
      <c r="N239" s="21"/>
      <c r="O239" s="159"/>
      <c r="P239" s="159"/>
      <c r="Q239" s="159"/>
      <c r="R239" s="159"/>
      <c r="S239" s="276"/>
    </row>
    <row r="240" spans="1:19" ht="145.5" hidden="1" customHeight="1" outlineLevel="1" x14ac:dyDescent="0.15">
      <c r="A240" s="218" t="s">
        <v>451</v>
      </c>
      <c r="B240" s="170">
        <f>'06-11年电网电量交换Grid Exchange'!E51+'06-11年电网电量交换Grid Exchange'!E55</f>
        <v>1507149</v>
      </c>
      <c r="C240" s="403" t="s">
        <v>194</v>
      </c>
      <c r="D240" s="171">
        <f>'06-11年电网电量交换Grid Exchange'!$E$55*西北电网NW!I238</f>
        <v>10077390.5662871</v>
      </c>
      <c r="E240" s="171">
        <f>'06-11年电网电量交换Grid Exchange'!$E$55*西北电网NW!J238</f>
        <v>106.72711073032355</v>
      </c>
      <c r="F240" s="171">
        <f>'06-11年电网电量交换Grid Exchange'!$E$55*西北电网NW!K238</f>
        <v>156.37431649157085</v>
      </c>
      <c r="G240" s="171">
        <f>'06-11年电网电量交换Grid Exchange'!$E$55*西北电网NW!L238</f>
        <v>10126658.290369846</v>
      </c>
      <c r="H240" s="453" t="s">
        <v>455</v>
      </c>
      <c r="I240" s="172">
        <f>SUM(D239:D241)/SUM($B$239:$B$240)</f>
        <v>6.6603628422955197</v>
      </c>
      <c r="J240" s="172">
        <f t="shared" ref="J240:L240" si="75">SUM(E239:E241)/SUM($B$239:$B$240)</f>
        <v>6.9100554282134567E-5</v>
      </c>
      <c r="K240" s="172">
        <f t="shared" si="75"/>
        <v>9.8648069221141034E-5</v>
      </c>
      <c r="L240" s="173">
        <f t="shared" si="75"/>
        <v>6.6914874807804727</v>
      </c>
      <c r="M240" s="21"/>
      <c r="N240" s="21"/>
      <c r="O240" s="159"/>
      <c r="P240" s="159"/>
      <c r="Q240" s="159"/>
      <c r="R240" s="159"/>
      <c r="S240" s="276"/>
    </row>
    <row r="241" spans="1:19" ht="72" hidden="1" customHeight="1" outlineLevel="1" x14ac:dyDescent="0.15">
      <c r="A241" s="218"/>
      <c r="B241" s="170"/>
      <c r="C241" s="403" t="s">
        <v>292</v>
      </c>
      <c r="D241" s="171">
        <f>'06-11年电网电量交换Grid Exchange'!$E$51*华北电网North!I233</f>
        <v>2928368.5634930404</v>
      </c>
      <c r="E241" s="171">
        <f>'06-11年电网电量交换Grid Exchange'!$E$51*华北电网North!J233</f>
        <v>30.1944211810975</v>
      </c>
      <c r="F241" s="171">
        <f>'06-11年电网电量交换Grid Exchange'!$E$51*华北电网North!K233</f>
        <v>43.448633467813181</v>
      </c>
      <c r="G241" s="171">
        <f>'06-11年电网电量交换Grid Exchange'!$E$51*华北电网North!L233</f>
        <v>2942071.1167959748</v>
      </c>
      <c r="H241" s="403"/>
      <c r="I241" s="172"/>
      <c r="J241" s="172"/>
      <c r="K241" s="172"/>
      <c r="L241" s="173"/>
      <c r="M241" s="21"/>
      <c r="N241" s="21"/>
      <c r="O241" s="159"/>
      <c r="P241" s="159"/>
      <c r="Q241" s="159"/>
      <c r="R241" s="159"/>
      <c r="S241" s="276"/>
    </row>
    <row r="242" spans="1:19" ht="50.25" hidden="1" customHeight="1" outlineLevel="1" x14ac:dyDescent="0.15">
      <c r="A242" s="335"/>
      <c r="B242" s="159"/>
      <c r="C242" s="399"/>
      <c r="D242" s="24"/>
      <c r="E242" s="159"/>
      <c r="F242" s="32"/>
      <c r="G242" s="417"/>
      <c r="H242" s="1023"/>
      <c r="I242" s="1024"/>
      <c r="J242" s="1024"/>
      <c r="K242" s="1024"/>
      <c r="L242" s="31"/>
      <c r="M242" s="21"/>
      <c r="N242" s="21"/>
      <c r="O242" s="159"/>
      <c r="P242" s="159"/>
      <c r="Q242" s="159"/>
      <c r="R242" s="159"/>
      <c r="S242" s="276"/>
    </row>
    <row r="243" spans="1:19" ht="30" hidden="1" customHeight="1" outlineLevel="1" x14ac:dyDescent="0.15">
      <c r="A243" s="257"/>
      <c r="B243" s="187"/>
      <c r="C243" s="400"/>
      <c r="D243" s="34"/>
      <c r="E243" s="187"/>
      <c r="F243" s="36"/>
      <c r="G243" s="416"/>
      <c r="H243" s="400"/>
      <c r="I243" s="402"/>
      <c r="J243" s="402"/>
      <c r="K243" s="402"/>
      <c r="L243" s="205"/>
      <c r="M243" s="21"/>
      <c r="N243" s="21"/>
      <c r="O243" s="159"/>
      <c r="P243" s="159"/>
      <c r="Q243" s="159"/>
      <c r="R243" s="159"/>
      <c r="S243" s="276"/>
    </row>
    <row r="244" spans="1:19" ht="16.5" hidden="1" outlineLevel="1" thickBot="1" x14ac:dyDescent="0.2">
      <c r="A244" s="292"/>
      <c r="B244" s="293"/>
      <c r="C244" s="293"/>
      <c r="D244" s="293"/>
      <c r="E244" s="293"/>
      <c r="F244" s="293"/>
      <c r="G244" s="293"/>
      <c r="H244" s="293"/>
      <c r="I244" s="293"/>
      <c r="J244" s="293"/>
      <c r="K244" s="293"/>
      <c r="L244" s="293"/>
      <c r="M244" s="293"/>
      <c r="N244" s="293"/>
      <c r="O244" s="293"/>
      <c r="P244" s="293"/>
      <c r="Q244" s="293"/>
      <c r="R244" s="293"/>
      <c r="S244" s="294"/>
    </row>
    <row r="245" spans="1:19" collapsed="1" x14ac:dyDescent="0.15"/>
    <row r="246" spans="1:19" ht="22.5" customHeight="1" x14ac:dyDescent="0.15">
      <c r="A246" s="338" t="s">
        <v>54</v>
      </c>
    </row>
    <row r="247" spans="1:19" ht="16.5" hidden="1" outlineLevel="1" thickBot="1" x14ac:dyDescent="0.2"/>
    <row r="248" spans="1:19" ht="16.5" hidden="1" outlineLevel="1" thickTop="1" x14ac:dyDescent="0.15">
      <c r="A248" s="323"/>
      <c r="B248" s="295"/>
      <c r="C248" s="295"/>
      <c r="D248" s="295"/>
      <c r="E248" s="295"/>
      <c r="F248" s="295"/>
      <c r="G248" s="295"/>
      <c r="H248" s="295"/>
      <c r="I248" s="295"/>
      <c r="J248" s="295"/>
      <c r="K248" s="295"/>
      <c r="L248" s="295"/>
      <c r="M248" s="295"/>
      <c r="N248" s="295"/>
      <c r="O248" s="295"/>
      <c r="P248" s="295"/>
      <c r="Q248" s="295"/>
      <c r="R248" s="295"/>
      <c r="S248" s="296"/>
    </row>
    <row r="249" spans="1:19" ht="33.75" hidden="1" customHeight="1" outlineLevel="1" x14ac:dyDescent="0.15">
      <c r="A249" s="1031" t="s">
        <v>73</v>
      </c>
      <c r="B249" s="1032"/>
      <c r="C249" s="1032"/>
      <c r="D249" s="1032"/>
      <c r="E249" s="1032"/>
      <c r="F249" s="1032"/>
      <c r="G249" s="1032"/>
      <c r="H249" s="1032"/>
      <c r="I249" s="1032"/>
      <c r="J249" s="1032"/>
      <c r="K249" s="1032"/>
      <c r="L249" s="1032"/>
      <c r="M249" s="1032"/>
      <c r="N249" s="1032"/>
      <c r="O249" s="1032"/>
      <c r="P249" s="1032"/>
      <c r="Q249" s="1032"/>
      <c r="R249" s="1032"/>
      <c r="S249" s="298"/>
    </row>
    <row r="250" spans="1:19" ht="67.5" hidden="1" outlineLevel="1" x14ac:dyDescent="0.15">
      <c r="A250" s="224" t="s">
        <v>398</v>
      </c>
      <c r="B250" s="224" t="s">
        <v>399</v>
      </c>
      <c r="C250" s="224" t="s">
        <v>249</v>
      </c>
      <c r="D250" s="224" t="s">
        <v>250</v>
      </c>
      <c r="E250" s="224" t="s">
        <v>251</v>
      </c>
      <c r="F250" s="224" t="s">
        <v>252</v>
      </c>
      <c r="G250" s="224" t="s">
        <v>253</v>
      </c>
      <c r="H250" s="224" t="s">
        <v>254</v>
      </c>
      <c r="I250" s="224" t="s">
        <v>255</v>
      </c>
      <c r="J250" s="224" t="s">
        <v>156</v>
      </c>
      <c r="K250" s="224" t="s">
        <v>218</v>
      </c>
      <c r="L250" s="225" t="s">
        <v>217</v>
      </c>
      <c r="M250" s="224" t="s">
        <v>94</v>
      </c>
      <c r="N250" s="224" t="s">
        <v>95</v>
      </c>
      <c r="O250" s="224" t="s">
        <v>98</v>
      </c>
      <c r="P250" s="224" t="s">
        <v>99</v>
      </c>
      <c r="Q250" s="224" t="s">
        <v>100</v>
      </c>
      <c r="R250" s="226" t="s">
        <v>101</v>
      </c>
      <c r="S250" s="298"/>
    </row>
    <row r="251" spans="1:19" ht="66" hidden="1" outlineLevel="1" x14ac:dyDescent="0.15">
      <c r="A251" s="46"/>
      <c r="B251" s="46"/>
      <c r="C251" s="46"/>
      <c r="D251" s="46"/>
      <c r="E251" s="46"/>
      <c r="F251" s="46"/>
      <c r="G251" s="46"/>
      <c r="H251" s="46"/>
      <c r="I251" s="46"/>
      <c r="J251" s="262" t="s">
        <v>92</v>
      </c>
      <c r="K251" s="46" t="s">
        <v>404</v>
      </c>
      <c r="L251" s="262" t="s">
        <v>93</v>
      </c>
      <c r="M251" s="262" t="s">
        <v>96</v>
      </c>
      <c r="N251" s="262" t="s">
        <v>97</v>
      </c>
      <c r="O251" s="262" t="s">
        <v>405</v>
      </c>
      <c r="P251" s="262" t="s">
        <v>405</v>
      </c>
      <c r="Q251" s="262" t="s">
        <v>405</v>
      </c>
      <c r="R251" s="251" t="s">
        <v>405</v>
      </c>
      <c r="S251" s="298"/>
    </row>
    <row r="252" spans="1:19" hidden="1" outlineLevel="1" x14ac:dyDescent="0.15">
      <c r="A252" s="162"/>
      <c r="B252" s="163"/>
      <c r="C252" s="163" t="s">
        <v>380</v>
      </c>
      <c r="D252" s="163" t="s">
        <v>381</v>
      </c>
      <c r="E252" s="163" t="s">
        <v>382</v>
      </c>
      <c r="F252" s="163" t="s">
        <v>388</v>
      </c>
      <c r="G252" s="163" t="s">
        <v>384</v>
      </c>
      <c r="H252" s="163" t="s">
        <v>385</v>
      </c>
      <c r="I252" s="163" t="s">
        <v>390</v>
      </c>
      <c r="J252" s="163" t="s">
        <v>378</v>
      </c>
      <c r="K252" s="164" t="s">
        <v>379</v>
      </c>
      <c r="L252" s="165" t="s">
        <v>375</v>
      </c>
      <c r="M252" s="164" t="s">
        <v>376</v>
      </c>
      <c r="N252" s="164" t="s">
        <v>256</v>
      </c>
      <c r="O252" s="164" t="s">
        <v>225</v>
      </c>
      <c r="P252" s="340" t="s">
        <v>257</v>
      </c>
      <c r="Q252" s="340" t="s">
        <v>258</v>
      </c>
      <c r="R252" s="166" t="s">
        <v>259</v>
      </c>
      <c r="S252" s="298"/>
    </row>
    <row r="253" spans="1:19" ht="31.5" hidden="1" outlineLevel="1" x14ac:dyDescent="0.15">
      <c r="A253" s="299" t="s">
        <v>324</v>
      </c>
      <c r="B253" s="236" t="s">
        <v>406</v>
      </c>
      <c r="C253" s="455">
        <v>3080.51</v>
      </c>
      <c r="D253" s="455">
        <v>12081.67</v>
      </c>
      <c r="E253" s="455">
        <v>4076.95</v>
      </c>
      <c r="F253" s="456">
        <v>4204.7</v>
      </c>
      <c r="G253" s="455">
        <v>1780.22</v>
      </c>
      <c r="H253" s="455">
        <v>2783.89</v>
      </c>
      <c r="I253" s="68">
        <f>SUM(C253:H253)</f>
        <v>28007.940000000002</v>
      </c>
      <c r="J253" s="279">
        <f>'燃料参数Fuel EF'!B3</f>
        <v>26.37</v>
      </c>
      <c r="K253" s="279">
        <f>'燃料参数Fuel EF'!C3</f>
        <v>98</v>
      </c>
      <c r="L253" s="279">
        <f>'燃料参数Fuel EF'!D3</f>
        <v>20908</v>
      </c>
      <c r="M253" s="279">
        <f>'燃料参数Fuel EF'!E3</f>
        <v>1E-3</v>
      </c>
      <c r="N253" s="279">
        <f>'燃料参数Fuel EF'!F3</f>
        <v>1.5E-3</v>
      </c>
      <c r="O253" s="316">
        <f>I253*L253*J253*K253*44/12/100/100</f>
        <v>554882840.60079038</v>
      </c>
      <c r="P253" s="316">
        <f>I253*L253*M253/100</f>
        <v>5855.9000952000006</v>
      </c>
      <c r="Q253" s="316">
        <f>I253*L253*N253/100</f>
        <v>8783.8501428000018</v>
      </c>
      <c r="R253" s="313">
        <f>O253+P253*25+Q253*298</f>
        <v>557646825.44572484</v>
      </c>
      <c r="S253" s="298"/>
    </row>
    <row r="254" spans="1:19" ht="31.5" hidden="1" outlineLevel="1" x14ac:dyDescent="0.15">
      <c r="A254" s="300" t="s">
        <v>325</v>
      </c>
      <c r="B254" s="236" t="s">
        <v>406</v>
      </c>
      <c r="C254" s="455"/>
      <c r="D254" s="455">
        <v>30.51</v>
      </c>
      <c r="E254" s="455"/>
      <c r="F254" s="455"/>
      <c r="G254" s="455"/>
      <c r="H254" s="455"/>
      <c r="I254" s="68">
        <f t="shared" ref="I254:I272" si="76">SUM(C254:H254)</f>
        <v>30.51</v>
      </c>
      <c r="J254" s="279">
        <f>'燃料参数Fuel EF'!B4</f>
        <v>25.41</v>
      </c>
      <c r="K254" s="279">
        <f>'燃料参数Fuel EF'!C4</f>
        <v>98</v>
      </c>
      <c r="L254" s="279">
        <f>'燃料参数Fuel EF'!D4</f>
        <v>26344</v>
      </c>
      <c r="M254" s="279">
        <f>'燃料参数Fuel EF'!E4</f>
        <v>1E-3</v>
      </c>
      <c r="N254" s="279">
        <f>'燃料参数Fuel EF'!F4</f>
        <v>1.5E-3</v>
      </c>
      <c r="O254" s="264">
        <f>I254*L254*J254*K254*44/12/100/100</f>
        <v>733881.76457904011</v>
      </c>
      <c r="P254" s="264">
        <f t="shared" ref="P254:P271" si="77">I254*L254*M254/100</f>
        <v>8.0375543999999994</v>
      </c>
      <c r="Q254" s="264">
        <f t="shared" ref="Q254:Q271" si="78">I254*L254*N254/100</f>
        <v>12.0563316</v>
      </c>
      <c r="R254" s="234">
        <f t="shared" ref="R254:R271" si="79">O254+P254*25+Q254*298</f>
        <v>737675.49025584012</v>
      </c>
      <c r="S254" s="298"/>
    </row>
    <row r="255" spans="1:19" ht="31.5" hidden="1" outlineLevel="1" x14ac:dyDescent="0.15">
      <c r="A255" s="300" t="s">
        <v>326</v>
      </c>
      <c r="B255" s="236" t="s">
        <v>406</v>
      </c>
      <c r="C255" s="455"/>
      <c r="D255" s="456">
        <v>129.5</v>
      </c>
      <c r="E255" s="455"/>
      <c r="F255" s="455"/>
      <c r="G255" s="455">
        <v>154.05000000000001</v>
      </c>
      <c r="H255" s="455">
        <v>118.68</v>
      </c>
      <c r="I255" s="68">
        <f t="shared" si="76"/>
        <v>402.23</v>
      </c>
      <c r="J255" s="279">
        <f>'燃料参数Fuel EF'!B5</f>
        <v>25.41</v>
      </c>
      <c r="K255" s="279">
        <f>'燃料参数Fuel EF'!C5</f>
        <v>98</v>
      </c>
      <c r="L255" s="279">
        <f>'燃料参数Fuel EF'!D5</f>
        <v>10454</v>
      </c>
      <c r="M255" s="279">
        <f>'燃料参数Fuel EF'!E5</f>
        <v>1E-3</v>
      </c>
      <c r="N255" s="279">
        <f>'燃料参数Fuel EF'!F5</f>
        <v>1.5E-3</v>
      </c>
      <c r="O255" s="264">
        <f t="shared" ref="O255:O271" si="80">I255*L255*J255*K255*44/12/100/100</f>
        <v>3839362.5636797193</v>
      </c>
      <c r="P255" s="264">
        <f t="shared" si="77"/>
        <v>42.049124199999994</v>
      </c>
      <c r="Q255" s="264">
        <f t="shared" si="78"/>
        <v>63.073686299999999</v>
      </c>
      <c r="R255" s="234">
        <f t="shared" si="79"/>
        <v>3859209.7503021196</v>
      </c>
      <c r="S255" s="298"/>
    </row>
    <row r="256" spans="1:19" ht="31.5" hidden="1" outlineLevel="1" x14ac:dyDescent="0.15">
      <c r="A256" s="300" t="s">
        <v>327</v>
      </c>
      <c r="B256" s="236" t="s">
        <v>406</v>
      </c>
      <c r="C256" s="455"/>
      <c r="D256" s="455"/>
      <c r="E256" s="455"/>
      <c r="F256" s="455"/>
      <c r="G256" s="455"/>
      <c r="H256" s="455"/>
      <c r="I256" s="68">
        <f t="shared" si="76"/>
        <v>0</v>
      </c>
      <c r="J256" s="279">
        <f>'燃料参数Fuel EF'!B6</f>
        <v>33.56</v>
      </c>
      <c r="K256" s="279">
        <f>'燃料参数Fuel EF'!C6</f>
        <v>98</v>
      </c>
      <c r="L256" s="279">
        <f>'燃料参数Fuel EF'!D6</f>
        <v>17584</v>
      </c>
      <c r="M256" s="279">
        <f>'燃料参数Fuel EF'!E6</f>
        <v>1E-3</v>
      </c>
      <c r="N256" s="279">
        <f>'燃料参数Fuel EF'!F6</f>
        <v>1.5E-3</v>
      </c>
      <c r="O256" s="264">
        <f t="shared" si="80"/>
        <v>0</v>
      </c>
      <c r="P256" s="264">
        <f t="shared" si="77"/>
        <v>0</v>
      </c>
      <c r="Q256" s="264">
        <f t="shared" si="78"/>
        <v>0</v>
      </c>
      <c r="R256" s="234">
        <f t="shared" si="79"/>
        <v>0</v>
      </c>
      <c r="S256" s="298"/>
    </row>
    <row r="257" spans="1:19" ht="30" hidden="1" customHeight="1" outlineLevel="1" x14ac:dyDescent="0.15">
      <c r="A257" s="300" t="s">
        <v>203</v>
      </c>
      <c r="B257" s="236" t="s">
        <v>406</v>
      </c>
      <c r="C257" s="455">
        <v>40.79</v>
      </c>
      <c r="D257" s="455">
        <v>299.58999999999997</v>
      </c>
      <c r="E257" s="455">
        <v>54.56</v>
      </c>
      <c r="F257" s="455">
        <v>57.15</v>
      </c>
      <c r="G257" s="455">
        <v>255.32</v>
      </c>
      <c r="H257" s="455">
        <v>79.66</v>
      </c>
      <c r="I257" s="68">
        <f t="shared" si="76"/>
        <v>787.06999999999994</v>
      </c>
      <c r="J257" s="279">
        <f>'燃料参数Fuel EF'!B20</f>
        <v>25.8</v>
      </c>
      <c r="K257" s="279">
        <f>'燃料参数Fuel EF'!C20</f>
        <v>98</v>
      </c>
      <c r="L257" s="279">
        <f>'燃料参数Fuel EF'!D20</f>
        <v>8363</v>
      </c>
      <c r="M257" s="279">
        <f>'燃料参数Fuel EF'!E20</f>
        <v>1E-3</v>
      </c>
      <c r="N257" s="279">
        <f>'燃料参数Fuel EF'!F20</f>
        <v>1.5E-3</v>
      </c>
      <c r="O257" s="264">
        <f t="shared" ref="O257" si="81">I257*L257*J257*K257*44/12/100/100</f>
        <v>6102287.5433827993</v>
      </c>
      <c r="P257" s="264">
        <f t="shared" ref="P257" si="82">I257*L257*M257/100</f>
        <v>65.822664099999997</v>
      </c>
      <c r="Q257" s="264">
        <f t="shared" ref="Q257" si="83">I257*L257*N257/100</f>
        <v>98.733996149999982</v>
      </c>
      <c r="R257" s="234">
        <f t="shared" ref="R257" si="84">O257+P257*25+Q257*298</f>
        <v>6133355.8408379992</v>
      </c>
      <c r="S257" s="298"/>
    </row>
    <row r="258" spans="1:19" ht="31.5" hidden="1" outlineLevel="1" x14ac:dyDescent="0.15">
      <c r="A258" s="300" t="s">
        <v>328</v>
      </c>
      <c r="B258" s="236" t="s">
        <v>406</v>
      </c>
      <c r="C258" s="455"/>
      <c r="D258" s="455"/>
      <c r="E258" s="455"/>
      <c r="F258" s="455"/>
      <c r="G258" s="455"/>
      <c r="H258" s="455"/>
      <c r="I258" s="68">
        <f t="shared" si="76"/>
        <v>0</v>
      </c>
      <c r="J258" s="279">
        <f>'燃料参数Fuel EF'!B7</f>
        <v>29.42</v>
      </c>
      <c r="K258" s="279">
        <f>'燃料参数Fuel EF'!C7</f>
        <v>93</v>
      </c>
      <c r="L258" s="279">
        <f>'燃料参数Fuel EF'!D7</f>
        <v>28435</v>
      </c>
      <c r="M258" s="279">
        <f>'燃料参数Fuel EF'!E7</f>
        <v>1E-3</v>
      </c>
      <c r="N258" s="279">
        <f>'燃料参数Fuel EF'!F7</f>
        <v>1.5E-3</v>
      </c>
      <c r="O258" s="264">
        <f t="shared" si="80"/>
        <v>0</v>
      </c>
      <c r="P258" s="264">
        <f t="shared" si="77"/>
        <v>0</v>
      </c>
      <c r="Q258" s="264">
        <f t="shared" si="78"/>
        <v>0</v>
      </c>
      <c r="R258" s="234">
        <f t="shared" si="79"/>
        <v>0</v>
      </c>
      <c r="S258" s="298"/>
    </row>
    <row r="259" spans="1:19" ht="31.5" hidden="1" outlineLevel="1" x14ac:dyDescent="0.15">
      <c r="A259" s="300" t="s">
        <v>329</v>
      </c>
      <c r="B259" s="236" t="s">
        <v>323</v>
      </c>
      <c r="C259" s="455">
        <v>0.55000000000000004</v>
      </c>
      <c r="D259" s="455">
        <v>6.08</v>
      </c>
      <c r="E259" s="455">
        <v>0.02</v>
      </c>
      <c r="F259" s="455">
        <v>0.15</v>
      </c>
      <c r="G259" s="455">
        <v>1.38</v>
      </c>
      <c r="H259" s="455">
        <v>5.1100000000000003</v>
      </c>
      <c r="I259" s="68">
        <f t="shared" si="76"/>
        <v>13.29</v>
      </c>
      <c r="J259" s="279">
        <f>'燃料参数Fuel EF'!B8</f>
        <v>13.58</v>
      </c>
      <c r="K259" s="279">
        <f>'燃料参数Fuel EF'!C8</f>
        <v>99</v>
      </c>
      <c r="L259" s="279">
        <f>'燃料参数Fuel EF'!D8</f>
        <v>173535</v>
      </c>
      <c r="M259" s="279">
        <f>'燃料参数Fuel EF'!E8</f>
        <v>1E-3</v>
      </c>
      <c r="N259" s="279">
        <f>'燃料参数Fuel EF'!F8</f>
        <v>1E-4</v>
      </c>
      <c r="O259" s="264">
        <f t="shared" si="80"/>
        <v>1136890.0250631</v>
      </c>
      <c r="P259" s="264">
        <f t="shared" si="77"/>
        <v>23.062801499999999</v>
      </c>
      <c r="Q259" s="264">
        <f t="shared" si="78"/>
        <v>2.3062801500000001</v>
      </c>
      <c r="R259" s="234">
        <f t="shared" si="79"/>
        <v>1138153.8665853001</v>
      </c>
      <c r="S259" s="298"/>
    </row>
    <row r="260" spans="1:19" ht="42" hidden="1" customHeight="1" outlineLevel="1" x14ac:dyDescent="0.15">
      <c r="A260" s="300" t="s">
        <v>204</v>
      </c>
      <c r="B260" s="236" t="s">
        <v>323</v>
      </c>
      <c r="C260" s="455">
        <v>11.89</v>
      </c>
      <c r="D260" s="456">
        <v>29.6</v>
      </c>
      <c r="E260" s="455">
        <v>147.59</v>
      </c>
      <c r="F260" s="455">
        <v>53.35</v>
      </c>
      <c r="G260" s="455">
        <v>42.53</v>
      </c>
      <c r="H260" s="455">
        <v>50.76</v>
      </c>
      <c r="I260" s="68">
        <f t="shared" si="76"/>
        <v>335.72</v>
      </c>
      <c r="J260" s="279">
        <f>'燃料参数Fuel EF'!B21</f>
        <v>70.8</v>
      </c>
      <c r="K260" s="279">
        <f>'燃料参数Fuel EF'!C21</f>
        <v>99</v>
      </c>
      <c r="L260" s="279">
        <f>'燃料参数Fuel EF'!D21</f>
        <v>37630</v>
      </c>
      <c r="M260" s="279">
        <f>'燃料参数Fuel EF'!E21</f>
        <v>1E-3</v>
      </c>
      <c r="N260" s="279">
        <f>'燃料参数Fuel EF'!F21</f>
        <v>1E-4</v>
      </c>
      <c r="O260" s="264">
        <f t="shared" ref="O260:O261" si="85">I260*L260*J260*K260*44/12/100/100</f>
        <v>32467684.377744004</v>
      </c>
      <c r="P260" s="264">
        <f t="shared" ref="P260:P261" si="86">I260*L260*M260/100</f>
        <v>126.33143600000001</v>
      </c>
      <c r="Q260" s="264">
        <f t="shared" ref="Q260:Q261" si="87">I260*L260*N260/100</f>
        <v>12.633143600000004</v>
      </c>
      <c r="R260" s="234">
        <f t="shared" ref="R260:R261" si="88">O260+P260*25+Q260*298</f>
        <v>32474607.340436805</v>
      </c>
      <c r="S260" s="298"/>
    </row>
    <row r="261" spans="1:19" ht="45.75" hidden="1" customHeight="1" outlineLevel="1" x14ac:dyDescent="0.15">
      <c r="A261" s="300" t="s">
        <v>205</v>
      </c>
      <c r="B261" s="236" t="s">
        <v>323</v>
      </c>
      <c r="C261" s="455">
        <v>1.82</v>
      </c>
      <c r="D261" s="455"/>
      <c r="E261" s="455"/>
      <c r="F261" s="455">
        <v>2.98</v>
      </c>
      <c r="G261" s="455">
        <v>0.33</v>
      </c>
      <c r="H261" s="455">
        <v>6.85</v>
      </c>
      <c r="I261" s="68">
        <f t="shared" si="76"/>
        <v>11.98</v>
      </c>
      <c r="J261" s="279">
        <f>'燃料参数Fuel EF'!B22</f>
        <v>46.9</v>
      </c>
      <c r="K261" s="279">
        <f>'燃料参数Fuel EF'!C22</f>
        <v>99</v>
      </c>
      <c r="L261" s="279">
        <f>'燃料参数Fuel EF'!D22</f>
        <v>79450</v>
      </c>
      <c r="M261" s="279">
        <f>'燃料参数Fuel EF'!E22</f>
        <v>1E-3</v>
      </c>
      <c r="N261" s="279">
        <f>'燃料参数Fuel EF'!F22</f>
        <v>1E-4</v>
      </c>
      <c r="O261" s="264">
        <f t="shared" si="85"/>
        <v>1620429.6731699996</v>
      </c>
      <c r="P261" s="264">
        <f t="shared" si="86"/>
        <v>9.5181100000000001</v>
      </c>
      <c r="Q261" s="264">
        <f t="shared" si="87"/>
        <v>0.95181099999999996</v>
      </c>
      <c r="R261" s="234">
        <f t="shared" si="88"/>
        <v>1620951.2655979996</v>
      </c>
      <c r="S261" s="298"/>
    </row>
    <row r="262" spans="1:19" ht="31.5" hidden="1" outlineLevel="1" x14ac:dyDescent="0.15">
      <c r="A262" s="300" t="s">
        <v>330</v>
      </c>
      <c r="B262" s="236" t="s">
        <v>323</v>
      </c>
      <c r="C262" s="455"/>
      <c r="D262" s="455">
        <v>0.06</v>
      </c>
      <c r="E262" s="455"/>
      <c r="F262" s="455"/>
      <c r="G262" s="455"/>
      <c r="H262" s="455"/>
      <c r="I262" s="68">
        <f t="shared" si="76"/>
        <v>0.06</v>
      </c>
      <c r="J262" s="301">
        <f>'燃料参数Fuel EF'!B9</f>
        <v>12.2</v>
      </c>
      <c r="K262" s="279">
        <f>'燃料参数Fuel EF'!C9</f>
        <v>99</v>
      </c>
      <c r="L262" s="279">
        <f>'燃料参数Fuel EF'!D9</f>
        <v>202218</v>
      </c>
      <c r="M262" s="279">
        <f>'燃料参数Fuel EF'!E9</f>
        <v>1E-3</v>
      </c>
      <c r="N262" s="279">
        <f>'燃料参数Fuel EF'!F9</f>
        <v>1E-4</v>
      </c>
      <c r="O262" s="264">
        <f t="shared" si="80"/>
        <v>5373.2558088000005</v>
      </c>
      <c r="P262" s="264">
        <f t="shared" si="77"/>
        <v>0.1213308</v>
      </c>
      <c r="Q262" s="264">
        <f t="shared" si="78"/>
        <v>1.2133080000000001E-2</v>
      </c>
      <c r="R262" s="234">
        <f t="shared" si="79"/>
        <v>5379.90473664</v>
      </c>
      <c r="S262" s="298"/>
    </row>
    <row r="263" spans="1:19" ht="31.5" hidden="1" outlineLevel="1" x14ac:dyDescent="0.15">
      <c r="A263" s="300" t="s">
        <v>331</v>
      </c>
      <c r="B263" s="236" t="s">
        <v>406</v>
      </c>
      <c r="C263" s="455"/>
      <c r="D263" s="455">
        <v>0.04</v>
      </c>
      <c r="E263" s="455"/>
      <c r="F263" s="455"/>
      <c r="G263" s="455"/>
      <c r="H263" s="455"/>
      <c r="I263" s="68">
        <f t="shared" si="76"/>
        <v>0.04</v>
      </c>
      <c r="J263" s="279">
        <f>'燃料参数Fuel EF'!B10</f>
        <v>20.079999999999998</v>
      </c>
      <c r="K263" s="279">
        <f>'燃料参数Fuel EF'!C10</f>
        <v>98</v>
      </c>
      <c r="L263" s="279">
        <f>'燃料参数Fuel EF'!D10</f>
        <v>41816</v>
      </c>
      <c r="M263" s="279">
        <f>'燃料参数Fuel EF'!E10</f>
        <v>3.0000000000000001E-3</v>
      </c>
      <c r="N263" s="279">
        <f>'燃料参数Fuel EF'!F10</f>
        <v>5.9999999999999995E-4</v>
      </c>
      <c r="O263" s="264">
        <f t="shared" si="80"/>
        <v>1206.8788957866666</v>
      </c>
      <c r="P263" s="264">
        <f t="shared" si="77"/>
        <v>5.01792E-2</v>
      </c>
      <c r="Q263" s="264">
        <f t="shared" si="78"/>
        <v>1.0035840000000001E-2</v>
      </c>
      <c r="R263" s="234">
        <f t="shared" si="79"/>
        <v>1211.1240561066666</v>
      </c>
      <c r="S263" s="298"/>
    </row>
    <row r="264" spans="1:19" ht="31.5" hidden="1" outlineLevel="1" x14ac:dyDescent="0.15">
      <c r="A264" s="300" t="s">
        <v>332</v>
      </c>
      <c r="B264" s="236" t="s">
        <v>406</v>
      </c>
      <c r="C264" s="455"/>
      <c r="D264" s="455"/>
      <c r="E264" s="455"/>
      <c r="F264" s="455"/>
      <c r="G264" s="455"/>
      <c r="H264" s="455"/>
      <c r="I264" s="68">
        <f t="shared" si="76"/>
        <v>0</v>
      </c>
      <c r="J264" s="301">
        <f>'燃料参数Fuel EF'!B11</f>
        <v>18.899999999999999</v>
      </c>
      <c r="K264" s="279">
        <f>'燃料参数Fuel EF'!C11</f>
        <v>98</v>
      </c>
      <c r="L264" s="279">
        <f>'燃料参数Fuel EF'!D11</f>
        <v>43070</v>
      </c>
      <c r="M264" s="279">
        <f>'燃料参数Fuel EF'!E11</f>
        <v>3.0000000000000001E-3</v>
      </c>
      <c r="N264" s="279">
        <f>'燃料参数Fuel EF'!F11</f>
        <v>5.9999999999999995E-4</v>
      </c>
      <c r="O264" s="264">
        <f t="shared" si="80"/>
        <v>0</v>
      </c>
      <c r="P264" s="264">
        <f t="shared" si="77"/>
        <v>0</v>
      </c>
      <c r="Q264" s="264">
        <f t="shared" si="78"/>
        <v>0</v>
      </c>
      <c r="R264" s="234">
        <f t="shared" si="79"/>
        <v>0</v>
      </c>
      <c r="S264" s="298"/>
    </row>
    <row r="265" spans="1:19" ht="31.5" hidden="1" outlineLevel="1" x14ac:dyDescent="0.15">
      <c r="A265" s="300" t="s">
        <v>333</v>
      </c>
      <c r="B265" s="236" t="s">
        <v>406</v>
      </c>
      <c r="C265" s="456">
        <v>0.5</v>
      </c>
      <c r="D265" s="455">
        <v>1.67</v>
      </c>
      <c r="E265" s="455">
        <v>1.04</v>
      </c>
      <c r="F265" s="455">
        <v>0.78</v>
      </c>
      <c r="G265" s="455">
        <v>0.69</v>
      </c>
      <c r="H265" s="455">
        <v>1.01</v>
      </c>
      <c r="I265" s="68">
        <f t="shared" si="76"/>
        <v>5.6899999999999995</v>
      </c>
      <c r="J265" s="301">
        <f>'燃料参数Fuel EF'!B12</f>
        <v>20.2</v>
      </c>
      <c r="K265" s="279">
        <f>'燃料参数Fuel EF'!C12</f>
        <v>98</v>
      </c>
      <c r="L265" s="279">
        <f>'燃料参数Fuel EF'!D12</f>
        <v>42652</v>
      </c>
      <c r="M265" s="279">
        <f>'燃料参数Fuel EF'!E12</f>
        <v>3.0000000000000001E-3</v>
      </c>
      <c r="N265" s="279">
        <f>'燃料参数Fuel EF'!F12</f>
        <v>5.9999999999999995E-4</v>
      </c>
      <c r="O265" s="264">
        <f t="shared" si="80"/>
        <v>176157.25836426663</v>
      </c>
      <c r="P265" s="264">
        <f t="shared" si="77"/>
        <v>7.2806963999999992</v>
      </c>
      <c r="Q265" s="264">
        <f t="shared" si="78"/>
        <v>1.4561392799999995</v>
      </c>
      <c r="R265" s="234">
        <f t="shared" si="79"/>
        <v>176773.20527970663</v>
      </c>
      <c r="S265" s="298"/>
    </row>
    <row r="266" spans="1:19" ht="31.5" hidden="1" outlineLevel="1" x14ac:dyDescent="0.15">
      <c r="A266" s="300" t="s">
        <v>334</v>
      </c>
      <c r="B266" s="236" t="s">
        <v>406</v>
      </c>
      <c r="C266" s="455"/>
      <c r="D266" s="455">
        <v>1.82</v>
      </c>
      <c r="E266" s="455">
        <v>0.22</v>
      </c>
      <c r="F266" s="455">
        <v>0.91</v>
      </c>
      <c r="G266" s="455"/>
      <c r="H266" s="455"/>
      <c r="I266" s="68">
        <f t="shared" si="76"/>
        <v>2.95</v>
      </c>
      <c r="J266" s="301">
        <f>'燃料参数Fuel EF'!B13</f>
        <v>21.1</v>
      </c>
      <c r="K266" s="279">
        <f>'燃料参数Fuel EF'!C13</f>
        <v>98</v>
      </c>
      <c r="L266" s="279">
        <f>'燃料参数Fuel EF'!D13</f>
        <v>41816</v>
      </c>
      <c r="M266" s="279">
        <f>'燃料参数Fuel EF'!E13</f>
        <v>3.0000000000000001E-3</v>
      </c>
      <c r="N266" s="279">
        <f>'燃料参数Fuel EF'!F13</f>
        <v>5.9999999999999995E-4</v>
      </c>
      <c r="O266" s="264">
        <f t="shared" si="80"/>
        <v>93528.606658666671</v>
      </c>
      <c r="P266" s="264">
        <f t="shared" si="77"/>
        <v>3.7007160000000003</v>
      </c>
      <c r="Q266" s="264">
        <f t="shared" si="78"/>
        <v>0.7401432</v>
      </c>
      <c r="R266" s="234">
        <f t="shared" si="79"/>
        <v>93841.687232266675</v>
      </c>
      <c r="S266" s="298"/>
    </row>
    <row r="267" spans="1:19" ht="35.25" hidden="1" customHeight="1" outlineLevel="1" x14ac:dyDescent="0.15">
      <c r="A267" s="300" t="s">
        <v>212</v>
      </c>
      <c r="B267" s="236" t="s">
        <v>406</v>
      </c>
      <c r="C267" s="455"/>
      <c r="D267" s="455">
        <v>5.58</v>
      </c>
      <c r="E267" s="455"/>
      <c r="F267" s="455"/>
      <c r="G267" s="455"/>
      <c r="H267" s="455"/>
      <c r="I267" s="68">
        <f t="shared" si="76"/>
        <v>5.58</v>
      </c>
      <c r="J267" s="279">
        <f>'燃料参数Fuel EF'!B23</f>
        <v>27.5</v>
      </c>
      <c r="K267" s="279">
        <f>'燃料参数Fuel EF'!C23</f>
        <v>98</v>
      </c>
      <c r="L267" s="279">
        <f>'燃料参数Fuel EF'!D23</f>
        <v>31947</v>
      </c>
      <c r="M267" s="279">
        <f>'燃料参数Fuel EF'!E23</f>
        <v>3.0000000000000001E-3</v>
      </c>
      <c r="N267" s="279">
        <f>'燃料参数Fuel EF'!F23</f>
        <v>5.9999999999999995E-4</v>
      </c>
      <c r="O267" s="264">
        <f t="shared" ref="O267" si="89">I267*L267*J267*K267*44/12/100/100</f>
        <v>176154.79959000004</v>
      </c>
      <c r="P267" s="264">
        <f t="shared" ref="P267" si="90">I267*L267*M267/100</f>
        <v>5.3479277999999999</v>
      </c>
      <c r="Q267" s="264">
        <f t="shared" ref="Q267" si="91">I267*L267*N267/100</f>
        <v>1.0695855599999999</v>
      </c>
      <c r="R267" s="234">
        <f t="shared" ref="R267" si="92">O267+P267*25+Q267*298</f>
        <v>176607.23428188005</v>
      </c>
      <c r="S267" s="298"/>
    </row>
    <row r="268" spans="1:19" ht="31.5" hidden="1" outlineLevel="1" x14ac:dyDescent="0.15">
      <c r="A268" s="300" t="s">
        <v>335</v>
      </c>
      <c r="B268" s="236" t="s">
        <v>406</v>
      </c>
      <c r="C268" s="455"/>
      <c r="D268" s="455"/>
      <c r="E268" s="455"/>
      <c r="F268" s="455"/>
      <c r="G268" s="455"/>
      <c r="H268" s="455"/>
      <c r="I268" s="68">
        <f t="shared" si="76"/>
        <v>0</v>
      </c>
      <c r="J268" s="301">
        <f>'燃料参数Fuel EF'!B14</f>
        <v>17.2</v>
      </c>
      <c r="K268" s="279">
        <f>'燃料参数Fuel EF'!C14</f>
        <v>99</v>
      </c>
      <c r="L268" s="279">
        <f>'燃料参数Fuel EF'!D14</f>
        <v>50179</v>
      </c>
      <c r="M268" s="279">
        <f>'燃料参数Fuel EF'!E14</f>
        <v>1E-3</v>
      </c>
      <c r="N268" s="279">
        <f>'燃料参数Fuel EF'!F14</f>
        <v>1E-4</v>
      </c>
      <c r="O268" s="264">
        <f t="shared" si="80"/>
        <v>0</v>
      </c>
      <c r="P268" s="264">
        <f t="shared" si="77"/>
        <v>0</v>
      </c>
      <c r="Q268" s="264">
        <f t="shared" si="78"/>
        <v>0</v>
      </c>
      <c r="R268" s="234">
        <f t="shared" si="79"/>
        <v>0</v>
      </c>
      <c r="S268" s="298"/>
    </row>
    <row r="269" spans="1:19" ht="31.5" hidden="1" outlineLevel="1" x14ac:dyDescent="0.15">
      <c r="A269" s="300" t="s">
        <v>336</v>
      </c>
      <c r="B269" s="236" t="s">
        <v>406</v>
      </c>
      <c r="C269" s="455"/>
      <c r="D269" s="455">
        <v>1.1499999999999999</v>
      </c>
      <c r="E269" s="455">
        <v>0.88</v>
      </c>
      <c r="F269" s="455">
        <v>0.77</v>
      </c>
      <c r="G269" s="455"/>
      <c r="H269" s="463"/>
      <c r="I269" s="68">
        <f t="shared" si="76"/>
        <v>2.8</v>
      </c>
      <c r="J269" s="301">
        <f>'燃料参数Fuel EF'!B15</f>
        <v>18.2</v>
      </c>
      <c r="K269" s="279">
        <f>'燃料参数Fuel EF'!C15</f>
        <v>99</v>
      </c>
      <c r="L269" s="279">
        <f>'燃料参数Fuel EF'!D15</f>
        <v>45998</v>
      </c>
      <c r="M269" s="279">
        <f>'燃料参数Fuel EF'!E15</f>
        <v>1E-3</v>
      </c>
      <c r="N269" s="279">
        <f>'燃料参数Fuel EF'!F15</f>
        <v>1E-4</v>
      </c>
      <c r="O269" s="264">
        <f t="shared" si="80"/>
        <v>85089.308303999976</v>
      </c>
      <c r="P269" s="264">
        <f t="shared" si="77"/>
        <v>1.287944</v>
      </c>
      <c r="Q269" s="264">
        <f t="shared" si="78"/>
        <v>0.1287944</v>
      </c>
      <c r="R269" s="234">
        <f t="shared" si="79"/>
        <v>85159.887635199979</v>
      </c>
      <c r="S269" s="298"/>
    </row>
    <row r="270" spans="1:19" ht="31.5" hidden="1" outlineLevel="1" x14ac:dyDescent="0.15">
      <c r="A270" s="300" t="s">
        <v>338</v>
      </c>
      <c r="B270" s="236" t="s">
        <v>406</v>
      </c>
      <c r="C270" s="455"/>
      <c r="D270" s="455"/>
      <c r="E270" s="455"/>
      <c r="F270" s="455">
        <v>5.01</v>
      </c>
      <c r="G270" s="455"/>
      <c r="H270" s="455"/>
      <c r="I270" s="68">
        <f>SUM(C270:H270)</f>
        <v>5.01</v>
      </c>
      <c r="J270" s="366">
        <f>'燃料参数Fuel EF'!B17</f>
        <v>20</v>
      </c>
      <c r="K270" s="279">
        <f>'燃料参数Fuel EF'!C17</f>
        <v>98</v>
      </c>
      <c r="L270" s="279">
        <f>'燃料参数Fuel EF'!D17</f>
        <v>35168</v>
      </c>
      <c r="M270" s="279">
        <f>'燃料参数Fuel EF'!E17</f>
        <v>3.0000000000000001E-3</v>
      </c>
      <c r="N270" s="279">
        <f>'燃料参数Fuel EF'!F17</f>
        <v>5.9999999999999995E-4</v>
      </c>
      <c r="O270" s="264">
        <f>I270*L270*J270*K270*44/12/100/100</f>
        <v>126623.08735999996</v>
      </c>
      <c r="P270" s="264">
        <f>I270*L270*M270/100</f>
        <v>5.2857503999999995</v>
      </c>
      <c r="Q270" s="264">
        <f>I270*L270*N270/100</f>
        <v>1.0571500799999998</v>
      </c>
      <c r="R270" s="234">
        <f>O270+P270*25+Q270*298</f>
        <v>127070.26184383997</v>
      </c>
      <c r="S270" s="298"/>
    </row>
    <row r="271" spans="1:19" ht="31.5" hidden="1" outlineLevel="1" x14ac:dyDescent="0.15">
      <c r="A271" s="300" t="s">
        <v>337</v>
      </c>
      <c r="B271" s="236" t="s">
        <v>323</v>
      </c>
      <c r="C271" s="455">
        <v>0.38</v>
      </c>
      <c r="D271" s="455">
        <v>13.93</v>
      </c>
      <c r="E271" s="455">
        <v>1.75</v>
      </c>
      <c r="F271" s="455"/>
      <c r="G271" s="455">
        <v>0.02</v>
      </c>
      <c r="H271" s="455">
        <v>0.71</v>
      </c>
      <c r="I271" s="68">
        <f t="shared" si="76"/>
        <v>16.790000000000003</v>
      </c>
      <c r="J271" s="279">
        <f>'燃料参数Fuel EF'!B16</f>
        <v>15.32</v>
      </c>
      <c r="K271" s="279">
        <f>'燃料参数Fuel EF'!C16</f>
        <v>99</v>
      </c>
      <c r="L271" s="279">
        <f>'燃料参数Fuel EF'!D16</f>
        <v>389310</v>
      </c>
      <c r="M271" s="279">
        <f>'燃料参数Fuel EF'!E16</f>
        <v>1E-3</v>
      </c>
      <c r="N271" s="279">
        <f>'燃料参数Fuel EF'!F16</f>
        <v>1E-4</v>
      </c>
      <c r="O271" s="264">
        <f t="shared" si="80"/>
        <v>3635060.5201284005</v>
      </c>
      <c r="P271" s="264">
        <f t="shared" si="77"/>
        <v>65.365149000000017</v>
      </c>
      <c r="Q271" s="264">
        <f t="shared" si="78"/>
        <v>6.536514900000002</v>
      </c>
      <c r="R271" s="234">
        <f t="shared" si="79"/>
        <v>3638642.5302936006</v>
      </c>
      <c r="S271" s="298"/>
    </row>
    <row r="272" spans="1:19" ht="31.5" hidden="1" outlineLevel="1" x14ac:dyDescent="0.15">
      <c r="A272" s="300" t="s">
        <v>247</v>
      </c>
      <c r="B272" s="236" t="s">
        <v>407</v>
      </c>
      <c r="C272" s="455"/>
      <c r="D272" s="455">
        <v>69.790000000000006</v>
      </c>
      <c r="E272" s="455"/>
      <c r="F272" s="455">
        <v>47.07</v>
      </c>
      <c r="G272" s="455">
        <v>16.14</v>
      </c>
      <c r="H272" s="455">
        <v>2.08</v>
      </c>
      <c r="I272" s="68">
        <f t="shared" si="76"/>
        <v>135.08000000000001</v>
      </c>
      <c r="J272" s="279">
        <f>'燃料参数Fuel EF'!B19</f>
        <v>0</v>
      </c>
      <c r="K272" s="279">
        <f>'燃料参数Fuel EF'!C19</f>
        <v>0</v>
      </c>
      <c r="L272" s="279">
        <f>'燃料参数Fuel EF'!D19</f>
        <v>0</v>
      </c>
      <c r="M272" s="21"/>
      <c r="N272" s="21"/>
      <c r="O272" s="264"/>
      <c r="P272" s="264"/>
      <c r="Q272" s="264"/>
      <c r="R272" s="234"/>
      <c r="S272" s="298"/>
    </row>
    <row r="273" spans="1:19" hidden="1" outlineLevel="1" x14ac:dyDescent="0.15">
      <c r="A273" s="39"/>
      <c r="B273" s="52"/>
      <c r="C273" s="52"/>
      <c r="D273" s="52"/>
      <c r="E273" s="52"/>
      <c r="F273" s="52"/>
      <c r="G273" s="52"/>
      <c r="H273" s="52"/>
      <c r="I273" s="53"/>
      <c r="J273" s="18"/>
      <c r="K273" s="18"/>
      <c r="L273" s="40"/>
      <c r="M273" s="27"/>
      <c r="N273" s="220" t="s">
        <v>343</v>
      </c>
      <c r="O273" s="238">
        <f>SUM(O253:O271)</f>
        <v>605082570.26351893</v>
      </c>
      <c r="P273" s="238">
        <f>SUM(P253:P271)</f>
        <v>6219.1614790000012</v>
      </c>
      <c r="Q273" s="238">
        <f>SUM(Q253:Q271)</f>
        <v>8984.6158879400045</v>
      </c>
      <c r="R273" s="255">
        <f>O273+P273*25+Q273*298</f>
        <v>607915464.83510005</v>
      </c>
      <c r="S273" s="298"/>
    </row>
    <row r="274" spans="1:19" hidden="1" outlineLevel="1" x14ac:dyDescent="0.25">
      <c r="A274" s="1033" t="s">
        <v>65</v>
      </c>
      <c r="B274" s="1034"/>
      <c r="C274" s="1034"/>
      <c r="D274" s="1034"/>
      <c r="E274" s="1034"/>
      <c r="F274" s="1034"/>
      <c r="G274" s="23"/>
      <c r="H274" s="54"/>
      <c r="I274" s="55"/>
      <c r="J274" s="19"/>
      <c r="K274" s="19"/>
      <c r="L274" s="20"/>
      <c r="M274" s="23"/>
      <c r="N274" s="32"/>
      <c r="O274" s="249"/>
      <c r="P274" s="249"/>
      <c r="Q274" s="249"/>
      <c r="R274" s="249"/>
      <c r="S274" s="298"/>
    </row>
    <row r="275" spans="1:19" hidden="1" outlineLevel="1" x14ac:dyDescent="0.15">
      <c r="A275" s="1035" t="s">
        <v>214</v>
      </c>
      <c r="B275" s="1026"/>
      <c r="C275" s="1026"/>
      <c r="D275" s="1026"/>
      <c r="E275" s="1026"/>
      <c r="F275" s="1026"/>
      <c r="G275" s="1026"/>
      <c r="H275" s="54"/>
      <c r="I275" s="55"/>
      <c r="J275" s="19"/>
      <c r="K275" s="19"/>
      <c r="L275" s="20"/>
      <c r="M275" s="23"/>
      <c r="N275" s="32"/>
      <c r="O275" s="249"/>
      <c r="P275" s="249"/>
      <c r="Q275" s="249"/>
      <c r="R275" s="249"/>
      <c r="S275" s="298"/>
    </row>
    <row r="276" spans="1:19" hidden="1" outlineLevel="1" x14ac:dyDescent="0.25">
      <c r="A276" s="1033" t="s">
        <v>341</v>
      </c>
      <c r="B276" s="1034"/>
      <c r="C276" s="1034"/>
      <c r="D276" s="23"/>
      <c r="E276" s="23"/>
      <c r="F276" s="23"/>
      <c r="G276" s="23"/>
      <c r="H276" s="54"/>
      <c r="I276" s="55"/>
      <c r="J276" s="23"/>
      <c r="K276" s="23"/>
      <c r="L276" s="23"/>
      <c r="M276" s="23"/>
      <c r="N276" s="23"/>
      <c r="O276" s="159"/>
      <c r="P276" s="159"/>
      <c r="Q276" s="159"/>
      <c r="R276" s="159"/>
      <c r="S276" s="298"/>
    </row>
    <row r="277" spans="1:19" hidden="1" outlineLevel="1" x14ac:dyDescent="0.25">
      <c r="A277" s="1035" t="s">
        <v>245</v>
      </c>
      <c r="B277" s="1034"/>
      <c r="C277" s="1034"/>
      <c r="D277" s="1034"/>
      <c r="E277" s="1034"/>
      <c r="F277" s="23"/>
      <c r="G277" s="23"/>
      <c r="H277" s="23"/>
      <c r="I277" s="23"/>
      <c r="J277" s="23"/>
      <c r="K277" s="23"/>
      <c r="L277" s="23"/>
      <c r="M277" s="23"/>
      <c r="N277" s="23"/>
      <c r="O277" s="159"/>
      <c r="P277" s="159"/>
      <c r="Q277" s="159"/>
      <c r="R277" s="159"/>
      <c r="S277" s="298"/>
    </row>
    <row r="278" spans="1:19" ht="44.25" hidden="1" customHeight="1" outlineLevel="1" x14ac:dyDescent="0.15">
      <c r="A278" s="1028" t="s">
        <v>67</v>
      </c>
      <c r="B278" s="1029"/>
      <c r="C278" s="1029"/>
      <c r="D278" s="1029"/>
      <c r="E278" s="1029"/>
      <c r="F278" s="1023"/>
      <c r="G278" s="1023"/>
      <c r="H278" s="1023"/>
      <c r="I278" s="1023"/>
      <c r="J278" s="1023"/>
      <c r="K278" s="1023"/>
      <c r="L278" s="1023"/>
      <c r="M278" s="1023"/>
      <c r="N278" s="1023"/>
      <c r="O278" s="23"/>
      <c r="P278" s="23"/>
      <c r="Q278" s="23"/>
      <c r="R278" s="23"/>
      <c r="S278" s="298"/>
    </row>
    <row r="279" spans="1:19" ht="78.75" hidden="1" outlineLevel="1" x14ac:dyDescent="0.15">
      <c r="A279" s="1018" t="s">
        <v>345</v>
      </c>
      <c r="B279" s="128" t="s">
        <v>356</v>
      </c>
      <c r="C279" s="240" t="s">
        <v>356</v>
      </c>
      <c r="D279" s="240" t="s">
        <v>360</v>
      </c>
      <c r="E279" s="241" t="s">
        <v>351</v>
      </c>
      <c r="F279" s="128" t="s">
        <v>353</v>
      </c>
      <c r="G279" s="240" t="s">
        <v>353</v>
      </c>
      <c r="H279" s="240" t="s">
        <v>350</v>
      </c>
      <c r="I279" s="241" t="s">
        <v>352</v>
      </c>
      <c r="J279" s="128" t="s">
        <v>354</v>
      </c>
      <c r="K279" s="240" t="s">
        <v>355</v>
      </c>
      <c r="L279" s="240" t="s">
        <v>363</v>
      </c>
      <c r="M279" s="241" t="s">
        <v>362</v>
      </c>
      <c r="N279" s="241" t="s">
        <v>357</v>
      </c>
      <c r="O279" s="23"/>
      <c r="P279" s="23"/>
      <c r="Q279" s="23"/>
      <c r="R279" s="23"/>
      <c r="S279" s="450"/>
    </row>
    <row r="280" spans="1:19" ht="31.5" hidden="1" outlineLevel="1" x14ac:dyDescent="0.15">
      <c r="A280" s="1019"/>
      <c r="B280" s="242" t="s">
        <v>144</v>
      </c>
      <c r="C280" s="154" t="s">
        <v>349</v>
      </c>
      <c r="D280" s="360" t="s">
        <v>145</v>
      </c>
      <c r="E280" s="243" t="s">
        <v>349</v>
      </c>
      <c r="F280" s="244" t="s">
        <v>146</v>
      </c>
      <c r="G280" s="154" t="s">
        <v>349</v>
      </c>
      <c r="H280" s="360" t="s">
        <v>145</v>
      </c>
      <c r="I280" s="243" t="s">
        <v>349</v>
      </c>
      <c r="J280" s="244" t="s">
        <v>146</v>
      </c>
      <c r="K280" s="360" t="s">
        <v>145</v>
      </c>
      <c r="L280" s="360" t="s">
        <v>146</v>
      </c>
      <c r="M280" s="243" t="s">
        <v>349</v>
      </c>
      <c r="N280" s="243" t="s">
        <v>349</v>
      </c>
      <c r="O280" s="23"/>
      <c r="P280" s="23"/>
      <c r="Q280" s="23"/>
      <c r="R280" s="23"/>
      <c r="S280" s="450"/>
    </row>
    <row r="281" spans="1:19" hidden="1" outlineLevel="1" x14ac:dyDescent="0.15">
      <c r="A281" s="308" t="s">
        <v>260</v>
      </c>
      <c r="B281" s="458">
        <v>665</v>
      </c>
      <c r="C281" s="459">
        <f t="shared" ref="C281:C286" si="93">B281*10000</f>
        <v>6650000</v>
      </c>
      <c r="D281" s="460">
        <v>5.58</v>
      </c>
      <c r="E281" s="461">
        <f t="shared" ref="E281:E286" si="94">C281*(100-D281)/100</f>
        <v>6278930</v>
      </c>
      <c r="F281" s="458">
        <v>75</v>
      </c>
      <c r="G281" s="459">
        <f t="shared" ref="G281:G286" si="95">F281*10000</f>
        <v>750000</v>
      </c>
      <c r="H281" s="460">
        <v>0.84</v>
      </c>
      <c r="I281" s="459">
        <f t="shared" ref="I281:I286" si="96">(1-H281/100)*G281</f>
        <v>743700</v>
      </c>
      <c r="J281" s="458">
        <v>2.2000000000000002</v>
      </c>
      <c r="K281" s="460">
        <v>4.22</v>
      </c>
      <c r="L281" s="467">
        <v>0</v>
      </c>
      <c r="M281" s="25">
        <f>J281*(1-K281/100)*10000+L281*10000</f>
        <v>21071.599999999999</v>
      </c>
      <c r="N281" s="25">
        <f>M281+I281+E281</f>
        <v>7043701.5999999996</v>
      </c>
      <c r="O281" s="23"/>
      <c r="P281" s="23"/>
      <c r="Q281" s="23"/>
      <c r="R281" s="23"/>
      <c r="S281" s="450"/>
    </row>
    <row r="282" spans="1:19" hidden="1" outlineLevel="1" x14ac:dyDescent="0.15">
      <c r="A282" s="309" t="s">
        <v>261</v>
      </c>
      <c r="B282" s="458">
        <v>2498</v>
      </c>
      <c r="C282" s="459">
        <f t="shared" si="93"/>
        <v>24980000</v>
      </c>
      <c r="D282" s="460">
        <v>5.88</v>
      </c>
      <c r="E282" s="461">
        <f t="shared" si="94"/>
        <v>23511176</v>
      </c>
      <c r="F282" s="458">
        <v>98</v>
      </c>
      <c r="G282" s="459">
        <f t="shared" si="95"/>
        <v>980000</v>
      </c>
      <c r="H282" s="460">
        <v>0.49</v>
      </c>
      <c r="I282" s="459">
        <f t="shared" si="96"/>
        <v>975198</v>
      </c>
      <c r="J282" s="458">
        <v>1.7</v>
      </c>
      <c r="K282" s="460">
        <v>4.22</v>
      </c>
      <c r="L282" s="467">
        <v>0</v>
      </c>
      <c r="M282" s="25">
        <f t="shared" ref="M282:M286" si="97">J282*(1-K282/100)*10000+L282*10000</f>
        <v>16282.6</v>
      </c>
      <c r="N282" s="25">
        <f t="shared" ref="N282:N286" si="98">M282+I282+E282</f>
        <v>24502656.600000001</v>
      </c>
      <c r="O282" s="23"/>
      <c r="P282" s="23"/>
      <c r="Q282" s="23"/>
      <c r="R282" s="23"/>
      <c r="S282" s="450"/>
    </row>
    <row r="283" spans="1:19" hidden="1" outlineLevel="1" x14ac:dyDescent="0.15">
      <c r="A283" s="309" t="s">
        <v>262</v>
      </c>
      <c r="B283" s="458">
        <v>933</v>
      </c>
      <c r="C283" s="459">
        <f t="shared" si="93"/>
        <v>9330000</v>
      </c>
      <c r="D283" s="460">
        <v>5.78</v>
      </c>
      <c r="E283" s="461">
        <f t="shared" si="94"/>
        <v>8790726</v>
      </c>
      <c r="F283" s="458">
        <v>1167</v>
      </c>
      <c r="G283" s="459">
        <f t="shared" si="95"/>
        <v>11670000</v>
      </c>
      <c r="H283" s="460">
        <v>0.13</v>
      </c>
      <c r="I283" s="459">
        <f t="shared" si="96"/>
        <v>11654829</v>
      </c>
      <c r="J283" s="458">
        <v>1.5</v>
      </c>
      <c r="K283" s="460">
        <v>4.22</v>
      </c>
      <c r="L283" s="467">
        <v>0</v>
      </c>
      <c r="M283" s="25">
        <f t="shared" si="97"/>
        <v>14367</v>
      </c>
      <c r="N283" s="25">
        <f t="shared" si="98"/>
        <v>20459922</v>
      </c>
      <c r="O283" s="23"/>
      <c r="P283" s="23"/>
      <c r="Q283" s="23"/>
      <c r="R283" s="23"/>
      <c r="S283" s="450"/>
    </row>
    <row r="284" spans="1:19" hidden="1" outlineLevel="1" x14ac:dyDescent="0.15">
      <c r="A284" s="309" t="s">
        <v>263</v>
      </c>
      <c r="B284" s="458">
        <v>899</v>
      </c>
      <c r="C284" s="459">
        <f t="shared" si="93"/>
        <v>8990000</v>
      </c>
      <c r="D284" s="468">
        <v>6</v>
      </c>
      <c r="E284" s="461">
        <f t="shared" si="94"/>
        <v>8450600</v>
      </c>
      <c r="F284" s="458">
        <v>304</v>
      </c>
      <c r="G284" s="459">
        <f t="shared" si="95"/>
        <v>3040000</v>
      </c>
      <c r="H284" s="460">
        <v>0.61</v>
      </c>
      <c r="I284" s="459">
        <f t="shared" si="96"/>
        <v>3021456</v>
      </c>
      <c r="J284" s="458">
        <v>0.5</v>
      </c>
      <c r="K284" s="460">
        <v>4.22</v>
      </c>
      <c r="L284" s="467">
        <v>0</v>
      </c>
      <c r="M284" s="25">
        <f t="shared" si="97"/>
        <v>4789</v>
      </c>
      <c r="N284" s="25">
        <f t="shared" si="98"/>
        <v>11476845</v>
      </c>
      <c r="O284" s="23"/>
      <c r="P284" s="23"/>
      <c r="Q284" s="23"/>
      <c r="R284" s="23"/>
      <c r="S284" s="450"/>
    </row>
    <row r="285" spans="1:19" hidden="1" outlineLevel="1" x14ac:dyDescent="0.15">
      <c r="A285" s="309" t="s">
        <v>264</v>
      </c>
      <c r="B285" s="458">
        <v>387</v>
      </c>
      <c r="C285" s="459">
        <f t="shared" si="93"/>
        <v>3870000</v>
      </c>
      <c r="D285" s="468">
        <v>9.1999999999999993</v>
      </c>
      <c r="E285" s="461">
        <f t="shared" si="94"/>
        <v>3513960</v>
      </c>
      <c r="F285" s="458">
        <v>146</v>
      </c>
      <c r="G285" s="459">
        <f t="shared" si="95"/>
        <v>1460000</v>
      </c>
      <c r="H285" s="460">
        <v>0.73</v>
      </c>
      <c r="I285" s="459">
        <f t="shared" si="96"/>
        <v>1449342</v>
      </c>
      <c r="J285" s="469">
        <v>1</v>
      </c>
      <c r="K285" s="460">
        <v>4.22</v>
      </c>
      <c r="L285" s="467">
        <v>0</v>
      </c>
      <c r="M285" s="25">
        <f t="shared" si="97"/>
        <v>9578</v>
      </c>
      <c r="N285" s="25">
        <f t="shared" si="98"/>
        <v>4972880</v>
      </c>
      <c r="O285" s="23"/>
      <c r="P285" s="23"/>
      <c r="Q285" s="23"/>
      <c r="R285" s="23"/>
      <c r="S285" s="450"/>
    </row>
    <row r="286" spans="1:19" hidden="1" outlineLevel="1" x14ac:dyDescent="0.15">
      <c r="A286" s="309" t="s">
        <v>265</v>
      </c>
      <c r="B286" s="458">
        <v>596</v>
      </c>
      <c r="C286" s="459">
        <f t="shared" si="93"/>
        <v>5960000</v>
      </c>
      <c r="D286" s="460">
        <v>7.26</v>
      </c>
      <c r="E286" s="461">
        <f t="shared" si="94"/>
        <v>5527304</v>
      </c>
      <c r="F286" s="458">
        <v>1261</v>
      </c>
      <c r="G286" s="459">
        <f t="shared" si="95"/>
        <v>12610000</v>
      </c>
      <c r="H286" s="460">
        <v>0.25</v>
      </c>
      <c r="I286" s="459">
        <f t="shared" si="96"/>
        <v>12578475</v>
      </c>
      <c r="J286" s="458">
        <v>0.2</v>
      </c>
      <c r="K286" s="460">
        <v>4.22</v>
      </c>
      <c r="L286" s="467">
        <v>0</v>
      </c>
      <c r="M286" s="25">
        <f t="shared" si="97"/>
        <v>1915.6000000000001</v>
      </c>
      <c r="N286" s="25">
        <f t="shared" si="98"/>
        <v>18107694.600000001</v>
      </c>
      <c r="O286" s="23"/>
      <c r="P286" s="23"/>
      <c r="Q286" s="23"/>
      <c r="R286" s="23"/>
      <c r="S286" s="450"/>
    </row>
    <row r="287" spans="1:19" hidden="1" outlineLevel="1" x14ac:dyDescent="0.15">
      <c r="A287" s="473" t="s">
        <v>343</v>
      </c>
      <c r="B287" s="202"/>
      <c r="C287" s="57"/>
      <c r="D287" s="27"/>
      <c r="E287" s="78">
        <f>SUM(E281:E286)</f>
        <v>56072696</v>
      </c>
      <c r="F287" s="202"/>
      <c r="G287" s="27"/>
      <c r="H287" s="27"/>
      <c r="I287" s="184">
        <f>SUM(I281:I286)</f>
        <v>30423000</v>
      </c>
      <c r="J287" s="202"/>
      <c r="K287" s="27"/>
      <c r="L287" s="28"/>
      <c r="M287" s="58">
        <f>SUM(M281:M286)</f>
        <v>68003.8</v>
      </c>
      <c r="N287" s="169">
        <f>SUM(N281:N286)</f>
        <v>86563699.800000012</v>
      </c>
      <c r="O287" s="23"/>
      <c r="P287" s="23"/>
      <c r="Q287" s="23"/>
      <c r="R287" s="23"/>
      <c r="S287" s="450"/>
    </row>
    <row r="288" spans="1:19" hidden="1" outlineLevel="1" x14ac:dyDescent="0.15">
      <c r="A288" s="302" t="s">
        <v>436</v>
      </c>
      <c r="B288" s="21"/>
      <c r="C288" s="21"/>
      <c r="D288" s="21"/>
      <c r="E288" s="21"/>
      <c r="F288" s="23"/>
      <c r="G288" s="23"/>
      <c r="H288" s="23"/>
      <c r="I288" s="23"/>
      <c r="J288" s="23"/>
      <c r="K288" s="23"/>
      <c r="L288" s="24"/>
      <c r="M288" s="24"/>
      <c r="N288" s="24"/>
      <c r="O288" s="23"/>
      <c r="P288" s="23"/>
      <c r="Q288" s="23"/>
      <c r="R288" s="23"/>
      <c r="S288" s="298"/>
    </row>
    <row r="289" spans="1:19" hidden="1" outlineLevel="1" x14ac:dyDescent="0.15">
      <c r="A289" s="267" t="s">
        <v>440</v>
      </c>
      <c r="B289" s="21"/>
      <c r="C289" s="21"/>
      <c r="D289" s="21"/>
      <c r="E289" s="21"/>
      <c r="F289" s="23"/>
      <c r="G289" s="23"/>
      <c r="H289" s="23"/>
      <c r="I289" s="23"/>
      <c r="J289" s="23"/>
      <c r="K289" s="23"/>
      <c r="L289" s="24"/>
      <c r="M289" s="446"/>
      <c r="N289" s="91"/>
      <c r="O289" s="23"/>
      <c r="P289" s="23"/>
      <c r="Q289" s="23"/>
      <c r="R289" s="23"/>
      <c r="S289" s="298"/>
    </row>
    <row r="290" spans="1:19" hidden="1" outlineLevel="1" x14ac:dyDescent="0.15">
      <c r="A290" s="325"/>
      <c r="B290" s="159"/>
      <c r="C290" s="159"/>
      <c r="D290" s="159"/>
      <c r="E290" s="159"/>
      <c r="F290" s="159"/>
      <c r="G290" s="159"/>
      <c r="H290" s="159"/>
      <c r="I290" s="159"/>
      <c r="J290" s="159"/>
      <c r="K290" s="159"/>
      <c r="L290" s="159"/>
      <c r="M290" s="159"/>
      <c r="N290" s="159"/>
      <c r="O290" s="159"/>
      <c r="P290" s="159"/>
      <c r="Q290" s="159"/>
      <c r="R290" s="159"/>
      <c r="S290" s="298"/>
    </row>
    <row r="291" spans="1:19" hidden="1" outlineLevel="1" x14ac:dyDescent="0.15">
      <c r="A291" s="1029" t="s">
        <v>66</v>
      </c>
      <c r="B291" s="1030"/>
      <c r="C291" s="1030"/>
      <c r="D291" s="1030"/>
      <c r="E291" s="1030"/>
      <c r="F291" s="1030"/>
      <c r="G291" s="1030"/>
      <c r="H291" s="1030"/>
      <c r="I291" s="1030"/>
      <c r="J291" s="1030"/>
      <c r="K291" s="1030"/>
      <c r="L291" s="1030"/>
      <c r="M291" s="21"/>
      <c r="N291" s="21"/>
      <c r="O291" s="159"/>
      <c r="P291" s="159"/>
      <c r="Q291" s="159"/>
      <c r="R291" s="159"/>
      <c r="S291" s="298"/>
    </row>
    <row r="292" spans="1:19" ht="34.5" hidden="1" outlineLevel="1" x14ac:dyDescent="0.15">
      <c r="A292" s="71"/>
      <c r="B292" s="401" t="s">
        <v>349</v>
      </c>
      <c r="C292" s="79"/>
      <c r="D292" s="224" t="s">
        <v>106</v>
      </c>
      <c r="E292" s="224" t="s">
        <v>107</v>
      </c>
      <c r="F292" s="224" t="s">
        <v>108</v>
      </c>
      <c r="G292" s="224" t="s">
        <v>109</v>
      </c>
      <c r="H292" s="248"/>
      <c r="I292" s="224" t="s">
        <v>113</v>
      </c>
      <c r="J292" s="224" t="s">
        <v>110</v>
      </c>
      <c r="K292" s="224" t="s">
        <v>111</v>
      </c>
      <c r="L292" s="226" t="s">
        <v>112</v>
      </c>
      <c r="M292" s="21"/>
      <c r="N292" s="21"/>
      <c r="O292" s="159"/>
      <c r="P292" s="159"/>
      <c r="Q292" s="159"/>
      <c r="R292" s="159"/>
      <c r="S292" s="298"/>
    </row>
    <row r="293" spans="1:19" ht="118.5" hidden="1" customHeight="1" outlineLevel="1" x14ac:dyDescent="0.15">
      <c r="A293" s="218" t="s">
        <v>364</v>
      </c>
      <c r="B293" s="24">
        <f>N287</f>
        <v>86563699.800000012</v>
      </c>
      <c r="C293" s="399" t="s">
        <v>365</v>
      </c>
      <c r="D293" s="249">
        <f>O273</f>
        <v>605082570.26351893</v>
      </c>
      <c r="E293" s="249">
        <f>P273</f>
        <v>6219.1614790000012</v>
      </c>
      <c r="F293" s="249">
        <f>Q273</f>
        <v>8984.6158879400045</v>
      </c>
      <c r="G293" s="249">
        <f>R273</f>
        <v>607915464.83510005</v>
      </c>
      <c r="H293" s="432" t="s">
        <v>461</v>
      </c>
      <c r="I293" s="30">
        <f>D293/B293</f>
        <v>6.9900266700883185</v>
      </c>
      <c r="J293" s="30">
        <f>E293/B293</f>
        <v>7.184491297586613E-5</v>
      </c>
      <c r="K293" s="30">
        <f>F293/B293</f>
        <v>1.0379195793038415E-4</v>
      </c>
      <c r="L293" s="31">
        <f>G293/B293</f>
        <v>7.0227527963759702</v>
      </c>
      <c r="M293" s="21"/>
      <c r="N293" s="21"/>
      <c r="O293" s="159"/>
      <c r="P293" s="159"/>
      <c r="Q293" s="159"/>
      <c r="R293" s="159"/>
      <c r="S293" s="298"/>
    </row>
    <row r="294" spans="1:19" ht="164.25" hidden="1" customHeight="1" outlineLevel="1" x14ac:dyDescent="0.15">
      <c r="A294" s="218" t="s">
        <v>451</v>
      </c>
      <c r="B294" s="45">
        <f>'06-11年电网电量交换Grid Exchange'!E64+'06-11年电网电量交换Grid Exchange'!E68</f>
        <v>1968084</v>
      </c>
      <c r="C294" s="399" t="s">
        <v>194</v>
      </c>
      <c r="D294" s="152">
        <f>'06-11年电网电量交换Grid Exchange'!E68*西北电网NW!I292</f>
        <v>12605579.373644602</v>
      </c>
      <c r="E294" s="152">
        <f>'06-11年电网电量交换Grid Exchange'!E68*西北电网NW!J292</f>
        <v>134.3120818962569</v>
      </c>
      <c r="F294" s="152">
        <f>'06-11年电网电量交换Grid Exchange'!E68*西北电网NW!K292</f>
        <v>197.05744411684086</v>
      </c>
      <c r="G294" s="152">
        <f>'06-11年电网电量交换Grid Exchange'!E68*西北电网NW!L292</f>
        <v>12667660.294038828</v>
      </c>
      <c r="H294" s="432" t="s">
        <v>455</v>
      </c>
      <c r="I294" s="30">
        <f>SUM(D293:D295)/SUM($B$293:$B$294)</f>
        <v>7.0299631360479422</v>
      </c>
      <c r="J294" s="30">
        <f t="shared" ref="J294:L294" si="99">SUM(E293:E295)/SUM($B$293:$B$294)</f>
        <v>7.2313358058020242E-5</v>
      </c>
      <c r="K294" s="30">
        <f t="shared" si="99"/>
        <v>1.0450459327324528E-4</v>
      </c>
      <c r="L294" s="31">
        <f t="shared" si="99"/>
        <v>7.0629133387948198</v>
      </c>
      <c r="M294" s="21"/>
      <c r="N294" s="21"/>
      <c r="O294" s="159"/>
      <c r="P294" s="159"/>
      <c r="Q294" s="159"/>
      <c r="R294" s="159"/>
      <c r="S294" s="298"/>
    </row>
    <row r="295" spans="1:19" ht="31.5" hidden="1" outlineLevel="1" x14ac:dyDescent="0.15">
      <c r="A295" s="218"/>
      <c r="B295" s="45"/>
      <c r="C295" s="399" t="s">
        <v>292</v>
      </c>
      <c r="D295" s="153">
        <f>'06-11年电网电量交换Grid Exchange'!$E$64*华北电网North!I285</f>
        <v>4687026.8454029318</v>
      </c>
      <c r="E295" s="153">
        <f>'06-11年电网电量交换Grid Exchange'!$E$64*华北电网North!J285</f>
        <v>48.557020548377942</v>
      </c>
      <c r="F295" s="153">
        <f>'06-11年电网电量交换Grid Exchange'!$E$64*华北电网North!K285</f>
        <v>70.304725717042245</v>
      </c>
      <c r="G295" s="153">
        <f>'06-11年电网电量交换Grid Exchange'!$E$64*华北电网North!L285</f>
        <v>4709191.5791803189</v>
      </c>
      <c r="H295" s="399"/>
      <c r="I295" s="120"/>
      <c r="J295" s="120"/>
      <c r="K295" s="120"/>
      <c r="L295" s="121"/>
      <c r="M295" s="21"/>
      <c r="N295" s="21"/>
      <c r="O295" s="159"/>
      <c r="P295" s="159"/>
      <c r="Q295" s="159"/>
      <c r="R295" s="159"/>
      <c r="S295" s="298"/>
    </row>
    <row r="296" spans="1:19" ht="50.25" hidden="1" customHeight="1" outlineLevel="1" x14ac:dyDescent="0.15">
      <c r="A296" s="335"/>
      <c r="B296" s="159"/>
      <c r="C296" s="399"/>
      <c r="E296" s="159"/>
      <c r="F296" s="32"/>
      <c r="G296" s="33"/>
      <c r="H296" s="1023"/>
      <c r="I296" s="1024"/>
      <c r="J296" s="1024"/>
      <c r="K296" s="1024"/>
      <c r="L296" s="418"/>
      <c r="M296" s="21"/>
      <c r="N296" s="21"/>
      <c r="O296" s="159"/>
      <c r="P296" s="159"/>
      <c r="Q296" s="159"/>
      <c r="R296" s="159"/>
      <c r="S296" s="298"/>
    </row>
    <row r="297" spans="1:19" hidden="1" outlineLevel="1" x14ac:dyDescent="0.15">
      <c r="A297" s="257"/>
      <c r="B297" s="187"/>
      <c r="C297" s="400"/>
      <c r="D297" s="187"/>
      <c r="E297" s="187"/>
      <c r="F297" s="36"/>
      <c r="G297" s="37"/>
      <c r="H297" s="400"/>
      <c r="I297" s="402"/>
      <c r="J297" s="402"/>
      <c r="K297" s="402"/>
      <c r="L297" s="38"/>
      <c r="M297" s="21"/>
      <c r="N297" s="21"/>
      <c r="O297" s="159"/>
      <c r="P297" s="159"/>
      <c r="Q297" s="159"/>
      <c r="R297" s="159"/>
      <c r="S297" s="298"/>
    </row>
    <row r="298" spans="1:19" ht="16.5" hidden="1" outlineLevel="1" thickBot="1" x14ac:dyDescent="0.2">
      <c r="A298" s="303"/>
      <c r="B298" s="304"/>
      <c r="C298" s="304"/>
      <c r="D298" s="304"/>
      <c r="E298" s="304"/>
      <c r="F298" s="304"/>
      <c r="G298" s="304"/>
      <c r="H298" s="304"/>
      <c r="I298" s="304"/>
      <c r="J298" s="304"/>
      <c r="K298" s="304"/>
      <c r="L298" s="304"/>
      <c r="M298" s="304"/>
      <c r="N298" s="304"/>
      <c r="O298" s="304"/>
      <c r="P298" s="304"/>
      <c r="Q298" s="304"/>
      <c r="R298" s="304"/>
      <c r="S298" s="305"/>
    </row>
    <row r="299" spans="1:19" collapsed="1" x14ac:dyDescent="0.15"/>
    <row r="303" spans="1:19" ht="16.5" thickBot="1" x14ac:dyDescent="0.2">
      <c r="A303" s="1017" t="s">
        <v>55</v>
      </c>
      <c r="B303" s="1017"/>
      <c r="C303" s="1017"/>
      <c r="D303" s="1017"/>
      <c r="E303" s="1017"/>
    </row>
    <row r="304" spans="1:19" ht="50.1" customHeight="1" x14ac:dyDescent="0.15">
      <c r="A304" s="387" t="s">
        <v>51</v>
      </c>
      <c r="B304" s="388" t="s">
        <v>428</v>
      </c>
      <c r="C304" s="388" t="s">
        <v>429</v>
      </c>
      <c r="D304" s="388" t="s">
        <v>430</v>
      </c>
      <c r="E304" s="389" t="s">
        <v>431</v>
      </c>
    </row>
    <row r="305" spans="1:5" ht="24.95" customHeight="1" x14ac:dyDescent="0.15">
      <c r="A305" s="390"/>
      <c r="B305" s="236" t="s">
        <v>425</v>
      </c>
      <c r="C305" s="236" t="s">
        <v>426</v>
      </c>
      <c r="D305" s="236" t="s">
        <v>433</v>
      </c>
      <c r="E305" s="441" t="s">
        <v>427</v>
      </c>
    </row>
    <row r="306" spans="1:5" ht="15.95" customHeight="1" x14ac:dyDescent="0.15">
      <c r="A306" s="390">
        <v>2006</v>
      </c>
      <c r="B306" s="442">
        <f>I45</f>
        <v>7.8340005112232882</v>
      </c>
      <c r="C306" s="442">
        <f>J45*1000000</f>
        <v>84.149180276433327</v>
      </c>
      <c r="D306" s="442">
        <f>K45*1000000</f>
        <v>122.08590223852404</v>
      </c>
      <c r="E306" s="444">
        <f t="shared" ref="E306" si="100">L45</f>
        <v>7.8724858395972799</v>
      </c>
    </row>
    <row r="307" spans="1:5" ht="15.95" customHeight="1" x14ac:dyDescent="0.15">
      <c r="A307" s="390">
        <v>2007</v>
      </c>
      <c r="B307" s="442">
        <f>I90</f>
        <v>7.6449429606594448</v>
      </c>
      <c r="C307" s="442">
        <f>J90*1000000</f>
        <v>82.98180297293473</v>
      </c>
      <c r="D307" s="442">
        <f>K90*1000000</f>
        <v>118.57341026877053</v>
      </c>
      <c r="E307" s="444">
        <f t="shared" ref="E307" si="101">L90</f>
        <v>7.6823523819938622</v>
      </c>
    </row>
    <row r="308" spans="1:5" ht="15.95" customHeight="1" x14ac:dyDescent="0.15">
      <c r="A308" s="390">
        <v>2008</v>
      </c>
      <c r="B308" s="442">
        <f>I136</f>
        <v>6.8039966846779887</v>
      </c>
      <c r="C308" s="442">
        <f>J136*1000000</f>
        <v>73.895484591616295</v>
      </c>
      <c r="D308" s="442">
        <f>K136*1000000</f>
        <v>105.24901905374189</v>
      </c>
      <c r="E308" s="444">
        <f t="shared" ref="E308" si="102">L136</f>
        <v>6.8372082794707936</v>
      </c>
    </row>
    <row r="309" spans="1:5" ht="15.95" customHeight="1" x14ac:dyDescent="0.15">
      <c r="A309" s="390">
        <v>2009</v>
      </c>
      <c r="B309" s="442">
        <f>I185</f>
        <v>6.4594966035735553</v>
      </c>
      <c r="C309" s="442">
        <f>J185*1000000</f>
        <v>70.769653986732507</v>
      </c>
      <c r="D309" s="442">
        <f>K185*1000000</f>
        <v>98.974759670555017</v>
      </c>
      <c r="E309" s="444">
        <f t="shared" ref="E309" si="103">L185</f>
        <v>6.4907603233050502</v>
      </c>
    </row>
    <row r="310" spans="1:5" ht="15.95" customHeight="1" x14ac:dyDescent="0.15">
      <c r="A310" s="390">
        <v>2010</v>
      </c>
      <c r="B310" s="442">
        <f>I240</f>
        <v>6.6603628422955197</v>
      </c>
      <c r="C310" s="442">
        <f>J240*1000000</f>
        <v>69.100554282134567</v>
      </c>
      <c r="D310" s="442">
        <f>K240*1000000</f>
        <v>98.648069221141029</v>
      </c>
      <c r="E310" s="444">
        <f t="shared" ref="E310" si="104">L240</f>
        <v>6.6914874807804727</v>
      </c>
    </row>
    <row r="311" spans="1:5" ht="15.95" customHeight="1" thickBot="1" x14ac:dyDescent="0.2">
      <c r="A311" s="391">
        <v>2011</v>
      </c>
      <c r="B311" s="443">
        <f>I294</f>
        <v>7.0299631360479422</v>
      </c>
      <c r="C311" s="443">
        <f>J294*1000000</f>
        <v>72.313358058020242</v>
      </c>
      <c r="D311" s="443">
        <f>K294*1000000</f>
        <v>104.50459327324528</v>
      </c>
      <c r="E311" s="445">
        <f t="shared" ref="E311" si="105">L294</f>
        <v>7.0629133387948198</v>
      </c>
    </row>
    <row r="314" spans="1:5" x14ac:dyDescent="0.15">
      <c r="B314" s="395"/>
    </row>
  </sheetData>
  <mergeCells count="52">
    <mergeCell ref="A71:F71"/>
    <mergeCell ref="A72:E72"/>
    <mergeCell ref="A121:A122"/>
    <mergeCell ref="A2:N2"/>
    <mergeCell ref="A49:R49"/>
    <mergeCell ref="A24:F24"/>
    <mergeCell ref="A25:E25"/>
    <mergeCell ref="A26:C26"/>
    <mergeCell ref="A28:N28"/>
    <mergeCell ref="A29:A30"/>
    <mergeCell ref="A40:E40"/>
    <mergeCell ref="A42:L42"/>
    <mergeCell ref="H46:K46"/>
    <mergeCell ref="A120:N120"/>
    <mergeCell ref="A73:C73"/>
    <mergeCell ref="A75:N75"/>
    <mergeCell ref="A76:A77"/>
    <mergeCell ref="A87:L87"/>
    <mergeCell ref="H91:K91"/>
    <mergeCell ref="A94:R94"/>
    <mergeCell ref="A133:L133"/>
    <mergeCell ref="A116:F116"/>
    <mergeCell ref="A117:E117"/>
    <mergeCell ref="A118:C118"/>
    <mergeCell ref="A193:R193"/>
    <mergeCell ref="A219:F219"/>
    <mergeCell ref="A221:C221"/>
    <mergeCell ref="A224:N224"/>
    <mergeCell ref="H138:K138"/>
    <mergeCell ref="A170:A171"/>
    <mergeCell ref="A182:L182"/>
    <mergeCell ref="H187:K187"/>
    <mergeCell ref="A143:R143"/>
    <mergeCell ref="A165:F165"/>
    <mergeCell ref="A166:E166"/>
    <mergeCell ref="A167:C167"/>
    <mergeCell ref="A169:N169"/>
    <mergeCell ref="A303:E303"/>
    <mergeCell ref="A225:A226"/>
    <mergeCell ref="A237:L237"/>
    <mergeCell ref="H242:K242"/>
    <mergeCell ref="A220:G220"/>
    <mergeCell ref="A222:E222"/>
    <mergeCell ref="A278:N278"/>
    <mergeCell ref="A279:A280"/>
    <mergeCell ref="A291:L291"/>
    <mergeCell ref="H296:K296"/>
    <mergeCell ref="A249:R249"/>
    <mergeCell ref="A274:F274"/>
    <mergeCell ref="A275:G275"/>
    <mergeCell ref="A276:C276"/>
    <mergeCell ref="A277:E277"/>
  </mergeCells>
  <phoneticPr fontId="27" type="noConversion"/>
  <pageMargins left="0.7" right="0.7" top="0.75" bottom="0.75" header="0.3" footer="0.3"/>
  <pageSetup paperSize="9" orientation="portrait" r:id="rId1"/>
  <ignoredErrors>
    <ignoredError sqref="C306:C311" formula="1"/>
  </ignoredErrors>
  <legacyDrawing r:id="rId2"/>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enableFormatConditionsCalculation="0"/>
  <dimension ref="A1:S303"/>
  <sheetViews>
    <sheetView showGridLines="0" zoomScale="90" zoomScaleNormal="90" zoomScalePageLayoutView="60" workbookViewId="0">
      <selection activeCell="B236" sqref="B236"/>
    </sheetView>
  </sheetViews>
  <sheetFormatPr defaultColWidth="9.125" defaultRowHeight="14.25" outlineLevelRow="1" x14ac:dyDescent="0.15"/>
  <cols>
    <col min="1" max="1" width="23.125" style="497" customWidth="1"/>
    <col min="2" max="2" width="28.125" style="497" customWidth="1"/>
    <col min="3" max="3" width="20.25" style="497" customWidth="1"/>
    <col min="4" max="4" width="23.75" style="497" customWidth="1"/>
    <col min="5" max="5" width="22.375" style="497" customWidth="1"/>
    <col min="6" max="6" width="16.125" style="497" customWidth="1"/>
    <col min="7" max="7" width="21" style="497" customWidth="1"/>
    <col min="8" max="8" width="22.75" style="497" customWidth="1"/>
    <col min="9" max="9" width="19.75" style="497" customWidth="1"/>
    <col min="10" max="10" width="16.125" style="497" customWidth="1"/>
    <col min="11" max="11" width="25.75" style="497" customWidth="1"/>
    <col min="12" max="12" width="22.875" style="497" customWidth="1"/>
    <col min="13" max="13" width="25.75" style="497" customWidth="1"/>
    <col min="14" max="14" width="25.25" style="497" customWidth="1"/>
    <col min="15" max="15" width="33" style="497" customWidth="1"/>
    <col min="16" max="16" width="19" style="497" customWidth="1"/>
    <col min="17" max="17" width="16.75" style="497" customWidth="1"/>
    <col min="18" max="18" width="19.75" style="497" customWidth="1"/>
    <col min="19" max="19" width="15.875" style="497" customWidth="1"/>
    <col min="20" max="16384" width="9.125" style="497"/>
  </cols>
  <sheetData>
    <row r="1" spans="1:19" ht="18.75" x14ac:dyDescent="0.15">
      <c r="A1" s="496" t="s">
        <v>74</v>
      </c>
    </row>
    <row r="2" spans="1:19" ht="40.5" hidden="1" customHeight="1" outlineLevel="1" x14ac:dyDescent="0.15">
      <c r="A2" s="1066" t="s">
        <v>87</v>
      </c>
      <c r="B2" s="1066"/>
      <c r="C2" s="1066"/>
      <c r="D2" s="1066"/>
      <c r="E2" s="1066"/>
      <c r="F2" s="1066"/>
      <c r="G2" s="1066"/>
      <c r="H2" s="1066"/>
      <c r="I2" s="1066"/>
      <c r="J2" s="1066"/>
      <c r="K2" s="1066"/>
      <c r="L2" s="1066"/>
      <c r="M2" s="1066"/>
      <c r="N2" s="1066"/>
    </row>
    <row r="3" spans="1:19" ht="80.25" hidden="1" outlineLevel="1" x14ac:dyDescent="0.15">
      <c r="A3" s="498" t="s">
        <v>398</v>
      </c>
      <c r="B3" s="498" t="s">
        <v>399</v>
      </c>
      <c r="C3" s="498" t="s">
        <v>266</v>
      </c>
      <c r="D3" s="498" t="s">
        <v>267</v>
      </c>
      <c r="E3" s="498" t="s">
        <v>268</v>
      </c>
      <c r="F3" s="498" t="s">
        <v>269</v>
      </c>
      <c r="G3" s="498" t="s">
        <v>270</v>
      </c>
      <c r="H3" s="498" t="s">
        <v>271</v>
      </c>
      <c r="I3" s="498" t="s">
        <v>255</v>
      </c>
      <c r="J3" s="498" t="s">
        <v>156</v>
      </c>
      <c r="K3" s="498" t="s">
        <v>218</v>
      </c>
      <c r="L3" s="499" t="s">
        <v>217</v>
      </c>
      <c r="M3" s="498" t="s">
        <v>482</v>
      </c>
      <c r="N3" s="498" t="s">
        <v>483</v>
      </c>
      <c r="O3" s="498" t="s">
        <v>484</v>
      </c>
      <c r="P3" s="498" t="s">
        <v>485</v>
      </c>
      <c r="Q3" s="498" t="s">
        <v>486</v>
      </c>
      <c r="R3" s="500" t="s">
        <v>487</v>
      </c>
    </row>
    <row r="4" spans="1:19" ht="59.25" hidden="1" outlineLevel="1" x14ac:dyDescent="0.15">
      <c r="A4" s="732"/>
      <c r="B4" s="732"/>
      <c r="C4" s="732"/>
      <c r="D4" s="732"/>
      <c r="E4" s="732"/>
      <c r="F4" s="732"/>
      <c r="G4" s="732"/>
      <c r="H4" s="732"/>
      <c r="I4" s="732"/>
      <c r="J4" s="734" t="s">
        <v>92</v>
      </c>
      <c r="K4" s="732" t="s">
        <v>404</v>
      </c>
      <c r="L4" s="734" t="s">
        <v>488</v>
      </c>
      <c r="M4" s="734" t="s">
        <v>489</v>
      </c>
      <c r="N4" s="734" t="s">
        <v>490</v>
      </c>
      <c r="O4" s="734" t="s">
        <v>405</v>
      </c>
      <c r="P4" s="734" t="s">
        <v>405</v>
      </c>
      <c r="Q4" s="734" t="s">
        <v>405</v>
      </c>
      <c r="R4" s="817" t="s">
        <v>405</v>
      </c>
    </row>
    <row r="5" spans="1:19" hidden="1" outlineLevel="1" x14ac:dyDescent="0.15">
      <c r="A5" s="591"/>
      <c r="B5" s="591"/>
      <c r="C5" s="591" t="s">
        <v>380</v>
      </c>
      <c r="D5" s="593" t="s">
        <v>381</v>
      </c>
      <c r="E5" s="593" t="s">
        <v>382</v>
      </c>
      <c r="F5" s="593" t="s">
        <v>388</v>
      </c>
      <c r="G5" s="593" t="s">
        <v>384</v>
      </c>
      <c r="H5" s="591" t="s">
        <v>385</v>
      </c>
      <c r="I5" s="591" t="s">
        <v>390</v>
      </c>
      <c r="J5" s="591" t="s">
        <v>378</v>
      </c>
      <c r="K5" s="593" t="s">
        <v>379</v>
      </c>
      <c r="L5" s="592" t="s">
        <v>375</v>
      </c>
      <c r="M5" s="593" t="s">
        <v>376</v>
      </c>
      <c r="N5" s="593" t="s">
        <v>256</v>
      </c>
      <c r="O5" s="593" t="s">
        <v>225</v>
      </c>
      <c r="P5" s="594" t="s">
        <v>257</v>
      </c>
      <c r="Q5" s="818" t="s">
        <v>258</v>
      </c>
      <c r="R5" s="819" t="s">
        <v>259</v>
      </c>
    </row>
    <row r="6" spans="1:19" ht="28.5" hidden="1" outlineLevel="1" x14ac:dyDescent="0.15">
      <c r="A6" s="820" t="s">
        <v>324</v>
      </c>
      <c r="B6" s="821" t="s">
        <v>406</v>
      </c>
      <c r="C6" s="510">
        <v>796.63</v>
      </c>
      <c r="D6" s="519">
        <v>1639.2</v>
      </c>
      <c r="E6" s="510">
        <v>6867.99</v>
      </c>
      <c r="F6" s="510">
        <v>6968.88</v>
      </c>
      <c r="G6" s="510">
        <v>8404.0499999999993</v>
      </c>
      <c r="H6" s="510">
        <v>10930.66</v>
      </c>
      <c r="I6" s="511">
        <f>SUM(C6:H6)</f>
        <v>35607.410000000003</v>
      </c>
      <c r="J6" s="596">
        <f>'燃料参数Fuel EF'!B3</f>
        <v>26.37</v>
      </c>
      <c r="K6" s="597">
        <f>'燃料参数Fuel EF'!C3</f>
        <v>98</v>
      </c>
      <c r="L6" s="598">
        <f>'燃料参数Fuel EF'!D3</f>
        <v>20908</v>
      </c>
      <c r="M6" s="596">
        <f>'燃料参数Fuel EF'!E3</f>
        <v>1E-3</v>
      </c>
      <c r="N6" s="596">
        <f>'燃料参数Fuel EF'!F3</f>
        <v>1.5E-3</v>
      </c>
      <c r="O6" s="515">
        <f>I6*L6*J6*K6*44/12/100/100</f>
        <v>705440700.28845334</v>
      </c>
      <c r="P6" s="515">
        <f>I6*L6*M6/100</f>
        <v>7444.797282800002</v>
      </c>
      <c r="Q6" s="515">
        <f>I6*L6*N6/100</f>
        <v>11167.195924200001</v>
      </c>
      <c r="R6" s="518">
        <f>O6+P6*25+Q6*298</f>
        <v>708954644.60593498</v>
      </c>
      <c r="S6" s="822"/>
    </row>
    <row r="7" spans="1:19" ht="28.5" hidden="1" outlineLevel="1" x14ac:dyDescent="0.15">
      <c r="A7" s="517" t="s">
        <v>325</v>
      </c>
      <c r="B7" s="509" t="s">
        <v>406</v>
      </c>
      <c r="C7" s="510"/>
      <c r="D7" s="510"/>
      <c r="E7" s="510"/>
      <c r="F7" s="510"/>
      <c r="G7" s="510"/>
      <c r="H7" s="510">
        <v>39.770000000000003</v>
      </c>
      <c r="I7" s="511">
        <f t="shared" ref="I7:I22" si="0">SUM(C7:H7)</f>
        <v>39.770000000000003</v>
      </c>
      <c r="J7" s="512">
        <f>'燃料参数Fuel EF'!B4</f>
        <v>25.41</v>
      </c>
      <c r="K7" s="599">
        <f>'燃料参数Fuel EF'!C4</f>
        <v>98</v>
      </c>
      <c r="L7" s="514">
        <f>'燃料参数Fuel EF'!D4</f>
        <v>26344</v>
      </c>
      <c r="M7" s="512">
        <f>'燃料参数Fuel EF'!E4</f>
        <v>1E-3</v>
      </c>
      <c r="N7" s="512">
        <f>'燃料参数Fuel EF'!F4</f>
        <v>1.5E-3</v>
      </c>
      <c r="O7" s="515">
        <f>I7*L7*J7*K7*44/12/100/100</f>
        <v>956620.05169808026</v>
      </c>
      <c r="P7" s="515">
        <f t="shared" ref="P7:P21" si="1">I7*L7*M7/100</f>
        <v>10.4770088</v>
      </c>
      <c r="Q7" s="515">
        <f t="shared" ref="Q7:Q21" si="2">I7*L7*N7/100</f>
        <v>15.715513200000002</v>
      </c>
      <c r="R7" s="518">
        <f t="shared" ref="R7:R22" si="3">O7+P7*25+Q7*298</f>
        <v>961565.1998516802</v>
      </c>
      <c r="S7" s="822"/>
    </row>
    <row r="8" spans="1:19" ht="28.5" hidden="1" outlineLevel="1" x14ac:dyDescent="0.15">
      <c r="A8" s="517" t="s">
        <v>326</v>
      </c>
      <c r="B8" s="509" t="s">
        <v>406</v>
      </c>
      <c r="C8" s="510">
        <v>6.36</v>
      </c>
      <c r="D8" s="510"/>
      <c r="E8" s="510">
        <v>214.13</v>
      </c>
      <c r="F8" s="510">
        <v>371.14</v>
      </c>
      <c r="G8" s="510">
        <v>61.77</v>
      </c>
      <c r="H8" s="519">
        <v>544.6</v>
      </c>
      <c r="I8" s="511">
        <f t="shared" si="0"/>
        <v>1198</v>
      </c>
      <c r="J8" s="512">
        <f>'燃料参数Fuel EF'!B5</f>
        <v>25.41</v>
      </c>
      <c r="K8" s="599">
        <f>'燃料参数Fuel EF'!C5</f>
        <v>98</v>
      </c>
      <c r="L8" s="514">
        <f>'燃料参数Fuel EF'!D5</f>
        <v>10454</v>
      </c>
      <c r="M8" s="512">
        <f>'燃料参数Fuel EF'!E5</f>
        <v>1E-3</v>
      </c>
      <c r="N8" s="512">
        <f>'燃料参数Fuel EF'!F5</f>
        <v>1.5E-3</v>
      </c>
      <c r="O8" s="515">
        <f t="shared" ref="O8:O21" si="4">I8*L8*J8*K8*44/12/100/100</f>
        <v>11435139.972872002</v>
      </c>
      <c r="P8" s="515">
        <f t="shared" si="1"/>
        <v>125.23891999999999</v>
      </c>
      <c r="Q8" s="515">
        <f t="shared" si="2"/>
        <v>187.85838000000001</v>
      </c>
      <c r="R8" s="518">
        <f t="shared" si="3"/>
        <v>11494252.743112002</v>
      </c>
      <c r="S8" s="822"/>
    </row>
    <row r="9" spans="1:19" ht="28.5" hidden="1" outlineLevel="1" x14ac:dyDescent="0.15">
      <c r="A9" s="517" t="s">
        <v>327</v>
      </c>
      <c r="B9" s="509" t="s">
        <v>406</v>
      </c>
      <c r="C9" s="510">
        <v>7.97</v>
      </c>
      <c r="D9" s="510"/>
      <c r="E9" s="510"/>
      <c r="F9" s="510"/>
      <c r="G9" s="510"/>
      <c r="H9" s="510">
        <v>27.77</v>
      </c>
      <c r="I9" s="511">
        <f t="shared" si="0"/>
        <v>35.74</v>
      </c>
      <c r="J9" s="512">
        <f>'燃料参数Fuel EF'!B6</f>
        <v>33.56</v>
      </c>
      <c r="K9" s="599">
        <f>'燃料参数Fuel EF'!C6</f>
        <v>98</v>
      </c>
      <c r="L9" s="514">
        <f>'燃料参数Fuel EF'!D6</f>
        <v>17584</v>
      </c>
      <c r="M9" s="512">
        <f>'燃料参数Fuel EF'!E6</f>
        <v>1E-3</v>
      </c>
      <c r="N9" s="512">
        <f>'燃料参数Fuel EF'!F6</f>
        <v>1.5E-3</v>
      </c>
      <c r="O9" s="515">
        <f t="shared" si="4"/>
        <v>757864.70465962682</v>
      </c>
      <c r="P9" s="515">
        <f t="shared" si="1"/>
        <v>6.2845216000000006</v>
      </c>
      <c r="Q9" s="515">
        <f t="shared" si="2"/>
        <v>9.4267824000000005</v>
      </c>
      <c r="R9" s="518">
        <f t="shared" si="3"/>
        <v>760830.99885482679</v>
      </c>
      <c r="S9" s="822"/>
    </row>
    <row r="10" spans="1:19" ht="28.5" hidden="1" outlineLevel="1" x14ac:dyDescent="0.15">
      <c r="A10" s="517" t="s">
        <v>328</v>
      </c>
      <c r="B10" s="509" t="s">
        <v>406</v>
      </c>
      <c r="C10" s="510"/>
      <c r="D10" s="510"/>
      <c r="E10" s="510"/>
      <c r="F10" s="510"/>
      <c r="G10" s="510"/>
      <c r="H10" s="510">
        <v>3.23</v>
      </c>
      <c r="I10" s="511">
        <f t="shared" si="0"/>
        <v>3.23</v>
      </c>
      <c r="J10" s="512">
        <f>'燃料参数Fuel EF'!B7</f>
        <v>29.42</v>
      </c>
      <c r="K10" s="599">
        <f>'燃料参数Fuel EF'!C7</f>
        <v>93</v>
      </c>
      <c r="L10" s="520">
        <f>'燃料参数Fuel EF'!D7</f>
        <v>28435</v>
      </c>
      <c r="M10" s="512">
        <f>'燃料参数Fuel EF'!E7</f>
        <v>1E-3</v>
      </c>
      <c r="N10" s="512">
        <f>'燃料参数Fuel EF'!F7</f>
        <v>1.5E-3</v>
      </c>
      <c r="O10" s="515">
        <f t="shared" si="4"/>
        <v>92140.974751100002</v>
      </c>
      <c r="P10" s="515">
        <f t="shared" si="1"/>
        <v>0.91845050000000006</v>
      </c>
      <c r="Q10" s="515">
        <f t="shared" si="2"/>
        <v>1.3776757499999999</v>
      </c>
      <c r="R10" s="518">
        <f t="shared" si="3"/>
        <v>92574.483387100001</v>
      </c>
      <c r="S10" s="822"/>
    </row>
    <row r="11" spans="1:19" ht="28.5" hidden="1" outlineLevel="1" x14ac:dyDescent="0.15">
      <c r="A11" s="517" t="s">
        <v>329</v>
      </c>
      <c r="B11" s="509" t="s">
        <v>323</v>
      </c>
      <c r="C11" s="510">
        <v>0.38</v>
      </c>
      <c r="D11" s="510">
        <v>0.63</v>
      </c>
      <c r="E11" s="519">
        <v>5.8</v>
      </c>
      <c r="F11" s="510">
        <v>22.32</v>
      </c>
      <c r="G11" s="510">
        <v>0.64</v>
      </c>
      <c r="H11" s="510">
        <v>5.79</v>
      </c>
      <c r="I11" s="511">
        <f t="shared" si="0"/>
        <v>35.56</v>
      </c>
      <c r="J11" s="599">
        <f>'燃料参数Fuel EF'!B8</f>
        <v>13.58</v>
      </c>
      <c r="K11" s="599">
        <f>'燃料参数Fuel EF'!C8</f>
        <v>99</v>
      </c>
      <c r="L11" s="514">
        <f>'燃料参数Fuel EF'!D8</f>
        <v>173535</v>
      </c>
      <c r="M11" s="512">
        <f>'燃料参数Fuel EF'!E8</f>
        <v>1E-3</v>
      </c>
      <c r="N11" s="512">
        <f>'燃料参数Fuel EF'!F8</f>
        <v>1E-4</v>
      </c>
      <c r="O11" s="515">
        <f t="shared" si="4"/>
        <v>3041972.1061884002</v>
      </c>
      <c r="P11" s="515">
        <f t="shared" si="1"/>
        <v>61.709046000000008</v>
      </c>
      <c r="Q11" s="515">
        <f t="shared" si="2"/>
        <v>6.170904600000001</v>
      </c>
      <c r="R11" s="518">
        <f t="shared" si="3"/>
        <v>3045353.7619092003</v>
      </c>
      <c r="S11" s="822"/>
    </row>
    <row r="12" spans="1:19" ht="28.5" hidden="1" outlineLevel="1" x14ac:dyDescent="0.15">
      <c r="A12" s="517" t="s">
        <v>330</v>
      </c>
      <c r="B12" s="509" t="s">
        <v>323</v>
      </c>
      <c r="C12" s="510">
        <v>20.66</v>
      </c>
      <c r="D12" s="510">
        <v>6.58</v>
      </c>
      <c r="E12" s="510">
        <v>69.72</v>
      </c>
      <c r="F12" s="510">
        <v>13.79</v>
      </c>
      <c r="G12" s="510">
        <v>22.76</v>
      </c>
      <c r="H12" s="510">
        <v>7.22</v>
      </c>
      <c r="I12" s="511">
        <f t="shared" si="0"/>
        <v>140.72999999999999</v>
      </c>
      <c r="J12" s="600">
        <f>'燃料参数Fuel EF'!B9</f>
        <v>12.2</v>
      </c>
      <c r="K12" s="599">
        <f>'燃料参数Fuel EF'!C9</f>
        <v>99</v>
      </c>
      <c r="L12" s="514">
        <f>'燃料参数Fuel EF'!D9</f>
        <v>202218</v>
      </c>
      <c r="M12" s="512">
        <f>'燃料参数Fuel EF'!E9</f>
        <v>1E-3</v>
      </c>
      <c r="N12" s="512">
        <f>'燃料参数Fuel EF'!F9</f>
        <v>1E-4</v>
      </c>
      <c r="O12" s="515">
        <f t="shared" si="4"/>
        <v>12602971.499540398</v>
      </c>
      <c r="P12" s="515">
        <f t="shared" si="1"/>
        <v>284.58139139999997</v>
      </c>
      <c r="Q12" s="515">
        <f t="shared" si="2"/>
        <v>28.45813914</v>
      </c>
      <c r="R12" s="518">
        <f t="shared" si="3"/>
        <v>12618566.559789119</v>
      </c>
      <c r="S12" s="822"/>
    </row>
    <row r="13" spans="1:19" ht="28.5" hidden="1" outlineLevel="1" x14ac:dyDescent="0.15">
      <c r="A13" s="517" t="s">
        <v>331</v>
      </c>
      <c r="B13" s="509" t="s">
        <v>406</v>
      </c>
      <c r="C13" s="510"/>
      <c r="D13" s="510"/>
      <c r="E13" s="510"/>
      <c r="F13" s="510"/>
      <c r="G13" s="510">
        <v>0.74</v>
      </c>
      <c r="H13" s="510"/>
      <c r="I13" s="511">
        <f t="shared" si="0"/>
        <v>0.74</v>
      </c>
      <c r="J13" s="599">
        <f>'燃料参数Fuel EF'!B10</f>
        <v>20.079999999999998</v>
      </c>
      <c r="K13" s="599">
        <f>'燃料参数Fuel EF'!C10</f>
        <v>98</v>
      </c>
      <c r="L13" s="520">
        <f>'燃料参数Fuel EF'!D10</f>
        <v>41816</v>
      </c>
      <c r="M13" s="512">
        <f>'燃料参数Fuel EF'!E10</f>
        <v>3.0000000000000001E-3</v>
      </c>
      <c r="N13" s="512">
        <f>'燃料参数Fuel EF'!F10</f>
        <v>5.9999999999999995E-4</v>
      </c>
      <c r="O13" s="515">
        <f t="shared" si="4"/>
        <v>22327.259572053328</v>
      </c>
      <c r="P13" s="515">
        <f t="shared" si="1"/>
        <v>0.92831520000000001</v>
      </c>
      <c r="Q13" s="515">
        <f t="shared" si="2"/>
        <v>0.18566304</v>
      </c>
      <c r="R13" s="518">
        <f t="shared" si="3"/>
        <v>22405.79503797333</v>
      </c>
      <c r="S13" s="822"/>
    </row>
    <row r="14" spans="1:19" ht="28.5" hidden="1" outlineLevel="1" x14ac:dyDescent="0.15">
      <c r="A14" s="517" t="s">
        <v>332</v>
      </c>
      <c r="B14" s="509" t="s">
        <v>406</v>
      </c>
      <c r="C14" s="510"/>
      <c r="D14" s="510"/>
      <c r="E14" s="510">
        <v>0.01</v>
      </c>
      <c r="F14" s="510"/>
      <c r="G14" s="510"/>
      <c r="H14" s="510"/>
      <c r="I14" s="511">
        <f t="shared" si="0"/>
        <v>0.01</v>
      </c>
      <c r="J14" s="600">
        <f>'燃料参数Fuel EF'!B11</f>
        <v>18.899999999999999</v>
      </c>
      <c r="K14" s="599">
        <f>'燃料参数Fuel EF'!C11</f>
        <v>98</v>
      </c>
      <c r="L14" s="520">
        <f>'燃料参数Fuel EF'!D11</f>
        <v>43070</v>
      </c>
      <c r="M14" s="512">
        <f>'燃料参数Fuel EF'!E11</f>
        <v>3.0000000000000001E-3</v>
      </c>
      <c r="N14" s="512">
        <f>'燃料参数Fuel EF'!F11</f>
        <v>5.9999999999999995E-4</v>
      </c>
      <c r="O14" s="515">
        <f t="shared" si="4"/>
        <v>292.50559799999996</v>
      </c>
      <c r="P14" s="515">
        <f t="shared" si="1"/>
        <v>1.2921E-2</v>
      </c>
      <c r="Q14" s="515">
        <f t="shared" si="2"/>
        <v>2.5842E-3</v>
      </c>
      <c r="R14" s="518">
        <f t="shared" si="3"/>
        <v>293.59871459999994</v>
      </c>
      <c r="S14" s="822"/>
    </row>
    <row r="15" spans="1:19" ht="28.5" hidden="1" outlineLevel="1" x14ac:dyDescent="0.15">
      <c r="A15" s="517" t="s">
        <v>333</v>
      </c>
      <c r="B15" s="509" t="s">
        <v>406</v>
      </c>
      <c r="C15" s="510">
        <v>0.21</v>
      </c>
      <c r="D15" s="510"/>
      <c r="E15" s="510">
        <v>3.01</v>
      </c>
      <c r="F15" s="510"/>
      <c r="G15" s="510">
        <v>7.0000000000000007E-2</v>
      </c>
      <c r="H15" s="510">
        <v>6.32</v>
      </c>
      <c r="I15" s="511">
        <f t="shared" si="0"/>
        <v>9.61</v>
      </c>
      <c r="J15" s="600">
        <f>'燃料参数Fuel EF'!B12</f>
        <v>20.2</v>
      </c>
      <c r="K15" s="599">
        <f>'燃料参数Fuel EF'!C12</f>
        <v>98</v>
      </c>
      <c r="L15" s="520">
        <f>'燃料参数Fuel EF'!D12</f>
        <v>42652</v>
      </c>
      <c r="M15" s="512">
        <f>'燃料参数Fuel EF'!E12</f>
        <v>3.0000000000000001E-3</v>
      </c>
      <c r="N15" s="512">
        <f>'燃料参数Fuel EF'!F12</f>
        <v>5.9999999999999995E-4</v>
      </c>
      <c r="O15" s="515">
        <f t="shared" si="4"/>
        <v>297516.91614773328</v>
      </c>
      <c r="P15" s="515">
        <f t="shared" si="1"/>
        <v>12.2965716</v>
      </c>
      <c r="Q15" s="515">
        <f t="shared" si="2"/>
        <v>2.4593143199999998</v>
      </c>
      <c r="R15" s="518">
        <f t="shared" si="3"/>
        <v>298557.20610509324</v>
      </c>
      <c r="S15" s="822"/>
    </row>
    <row r="16" spans="1:19" ht="28.5" hidden="1" outlineLevel="1" x14ac:dyDescent="0.15">
      <c r="A16" s="517" t="s">
        <v>334</v>
      </c>
      <c r="B16" s="509" t="s">
        <v>406</v>
      </c>
      <c r="C16" s="510">
        <v>6.38</v>
      </c>
      <c r="D16" s="510"/>
      <c r="E16" s="510">
        <v>0.08</v>
      </c>
      <c r="F16" s="510"/>
      <c r="G16" s="510"/>
      <c r="H16" s="519">
        <v>4.0999999999999996</v>
      </c>
      <c r="I16" s="511">
        <f t="shared" si="0"/>
        <v>10.559999999999999</v>
      </c>
      <c r="J16" s="600">
        <f>'燃料参数Fuel EF'!B13</f>
        <v>21.1</v>
      </c>
      <c r="K16" s="599">
        <f>'燃料参数Fuel EF'!C13</f>
        <v>98</v>
      </c>
      <c r="L16" s="520">
        <f>'燃料参数Fuel EF'!D13</f>
        <v>41816</v>
      </c>
      <c r="M16" s="512">
        <f>'燃料参数Fuel EF'!E13</f>
        <v>3.0000000000000001E-3</v>
      </c>
      <c r="N16" s="512">
        <f>'燃料参数Fuel EF'!F13</f>
        <v>5.9999999999999995E-4</v>
      </c>
      <c r="O16" s="515">
        <f t="shared" si="4"/>
        <v>334800.70722560002</v>
      </c>
      <c r="P16" s="515">
        <f t="shared" si="1"/>
        <v>13.247308799999999</v>
      </c>
      <c r="Q16" s="515">
        <f t="shared" si="2"/>
        <v>2.6494617599999999</v>
      </c>
      <c r="R16" s="518">
        <f t="shared" si="3"/>
        <v>335921.42955007998</v>
      </c>
      <c r="S16" s="822"/>
    </row>
    <row r="17" spans="1:19" ht="42.75" hidden="1" outlineLevel="1" x14ac:dyDescent="0.15">
      <c r="A17" s="517" t="s">
        <v>335</v>
      </c>
      <c r="B17" s="509" t="s">
        <v>406</v>
      </c>
      <c r="C17" s="510"/>
      <c r="D17" s="510"/>
      <c r="E17" s="510"/>
      <c r="F17" s="510"/>
      <c r="G17" s="510"/>
      <c r="H17" s="510">
        <v>0.01</v>
      </c>
      <c r="I17" s="511">
        <f t="shared" si="0"/>
        <v>0.01</v>
      </c>
      <c r="J17" s="600">
        <f>'燃料参数Fuel EF'!B14</f>
        <v>17.2</v>
      </c>
      <c r="K17" s="599">
        <f>'燃料参数Fuel EF'!C14</f>
        <v>99</v>
      </c>
      <c r="L17" s="520">
        <f>'燃料参数Fuel EF'!D14</f>
        <v>50179</v>
      </c>
      <c r="M17" s="512">
        <f>'燃料参数Fuel EF'!E14</f>
        <v>1E-3</v>
      </c>
      <c r="N17" s="512">
        <f>'燃料参数Fuel EF'!F14</f>
        <v>1E-4</v>
      </c>
      <c r="O17" s="515">
        <f t="shared" si="4"/>
        <v>313.29760440000001</v>
      </c>
      <c r="P17" s="515">
        <f t="shared" si="1"/>
        <v>5.0179000000000005E-3</v>
      </c>
      <c r="Q17" s="515">
        <f t="shared" si="2"/>
        <v>5.0179000000000001E-4</v>
      </c>
      <c r="R17" s="518">
        <f t="shared" si="3"/>
        <v>313.57258532000003</v>
      </c>
      <c r="S17" s="822"/>
    </row>
    <row r="18" spans="1:19" ht="28.5" hidden="1" outlineLevel="1" x14ac:dyDescent="0.15">
      <c r="A18" s="517" t="s">
        <v>336</v>
      </c>
      <c r="B18" s="509" t="s">
        <v>406</v>
      </c>
      <c r="C18" s="510"/>
      <c r="D18" s="510"/>
      <c r="E18" s="510">
        <v>2.4300000000000002</v>
      </c>
      <c r="F18" s="510"/>
      <c r="G18" s="510"/>
      <c r="H18" s="510">
        <v>2.3199999999999998</v>
      </c>
      <c r="I18" s="511">
        <f t="shared" si="0"/>
        <v>4.75</v>
      </c>
      <c r="J18" s="600">
        <f>'燃料参数Fuel EF'!B15</f>
        <v>18.2</v>
      </c>
      <c r="K18" s="599">
        <f>'燃料参数Fuel EF'!C15</f>
        <v>99</v>
      </c>
      <c r="L18" s="520">
        <f>'燃料参数Fuel EF'!D15</f>
        <v>45998</v>
      </c>
      <c r="M18" s="512">
        <f>'燃料参数Fuel EF'!E15</f>
        <v>1E-3</v>
      </c>
      <c r="N18" s="512">
        <f>'燃料参数Fuel EF'!F15</f>
        <v>1E-4</v>
      </c>
      <c r="O18" s="515">
        <f t="shared" si="4"/>
        <v>144347.93372999999</v>
      </c>
      <c r="P18" s="515">
        <f t="shared" si="1"/>
        <v>2.1849050000000001</v>
      </c>
      <c r="Q18" s="515">
        <f t="shared" si="2"/>
        <v>0.21849050000000003</v>
      </c>
      <c r="R18" s="518">
        <f t="shared" si="3"/>
        <v>144467.66652399997</v>
      </c>
      <c r="S18" s="822"/>
    </row>
    <row r="19" spans="1:19" ht="28.5" hidden="1" outlineLevel="1" x14ac:dyDescent="0.15">
      <c r="A19" s="517" t="s">
        <v>337</v>
      </c>
      <c r="B19" s="509" t="s">
        <v>323</v>
      </c>
      <c r="C19" s="510">
        <v>3.41</v>
      </c>
      <c r="D19" s="510">
        <v>0.73</v>
      </c>
      <c r="E19" s="510"/>
      <c r="F19" s="510">
        <v>0.53</v>
      </c>
      <c r="G19" s="510"/>
      <c r="H19" s="510"/>
      <c r="I19" s="511">
        <f t="shared" si="0"/>
        <v>4.6700000000000008</v>
      </c>
      <c r="J19" s="599">
        <f>'燃料参数Fuel EF'!B16</f>
        <v>15.32</v>
      </c>
      <c r="K19" s="599">
        <f>'燃料参数Fuel EF'!C16</f>
        <v>99</v>
      </c>
      <c r="L19" s="520">
        <f>'燃料参数Fuel EF'!D16</f>
        <v>389310</v>
      </c>
      <c r="M19" s="512">
        <f>'燃料参数Fuel EF'!E16</f>
        <v>1E-3</v>
      </c>
      <c r="N19" s="512">
        <f>'燃料参数Fuel EF'!F16</f>
        <v>1E-4</v>
      </c>
      <c r="O19" s="515">
        <f t="shared" si="4"/>
        <v>1011062.0982132001</v>
      </c>
      <c r="P19" s="515">
        <f t="shared" si="1"/>
        <v>18.180777000000006</v>
      </c>
      <c r="Q19" s="515">
        <f t="shared" si="2"/>
        <v>1.8180777000000006</v>
      </c>
      <c r="R19" s="518">
        <f t="shared" si="3"/>
        <v>1012058.4047928001</v>
      </c>
      <c r="S19" s="822"/>
    </row>
    <row r="20" spans="1:19" ht="42.75" hidden="1" outlineLevel="1" x14ac:dyDescent="0.15">
      <c r="A20" s="517" t="s">
        <v>338</v>
      </c>
      <c r="B20" s="509" t="s">
        <v>406</v>
      </c>
      <c r="C20" s="510"/>
      <c r="D20" s="510"/>
      <c r="E20" s="510"/>
      <c r="F20" s="510"/>
      <c r="G20" s="510"/>
      <c r="H20" s="510">
        <v>0.28000000000000003</v>
      </c>
      <c r="I20" s="511">
        <f t="shared" si="0"/>
        <v>0.28000000000000003</v>
      </c>
      <c r="J20" s="601">
        <f>'燃料参数Fuel EF'!B17</f>
        <v>20</v>
      </c>
      <c r="K20" s="599">
        <f>'燃料参数Fuel EF'!C17</f>
        <v>98</v>
      </c>
      <c r="L20" s="514">
        <f>'燃料参数Fuel EF'!D17</f>
        <v>35168</v>
      </c>
      <c r="M20" s="512">
        <f>'燃料参数Fuel EF'!E17</f>
        <v>3.0000000000000001E-3</v>
      </c>
      <c r="N20" s="512">
        <f>'燃料参数Fuel EF'!F17</f>
        <v>5.9999999999999995E-4</v>
      </c>
      <c r="O20" s="515">
        <f t="shared" si="4"/>
        <v>7076.7394133333337</v>
      </c>
      <c r="P20" s="515">
        <f t="shared" si="1"/>
        <v>0.29541120000000004</v>
      </c>
      <c r="Q20" s="515">
        <f t="shared" si="2"/>
        <v>5.9082239999999994E-2</v>
      </c>
      <c r="R20" s="518">
        <f t="shared" si="3"/>
        <v>7101.7312008533345</v>
      </c>
      <c r="S20" s="822"/>
    </row>
    <row r="21" spans="1:19" ht="28.5" hidden="1" outlineLevel="1" x14ac:dyDescent="0.15">
      <c r="A21" s="517" t="s">
        <v>339</v>
      </c>
      <c r="B21" s="509" t="s">
        <v>406</v>
      </c>
      <c r="C21" s="522"/>
      <c r="D21" s="522"/>
      <c r="E21" s="522"/>
      <c r="F21" s="522"/>
      <c r="G21" s="522"/>
      <c r="H21" s="522"/>
      <c r="I21" s="511">
        <f t="shared" si="0"/>
        <v>0</v>
      </c>
      <c r="J21" s="512">
        <f>'燃料参数Fuel EF'!B18</f>
        <v>29.42</v>
      </c>
      <c r="K21" s="599">
        <f>'燃料参数Fuel EF'!C18</f>
        <v>93</v>
      </c>
      <c r="L21" s="514">
        <f>'燃料参数Fuel EF'!D18</f>
        <v>38099</v>
      </c>
      <c r="M21" s="512">
        <f>'燃料参数Fuel EF'!E18</f>
        <v>1E-3</v>
      </c>
      <c r="N21" s="512">
        <f>'燃料参数Fuel EF'!F18</f>
        <v>1.5E-3</v>
      </c>
      <c r="O21" s="515">
        <f t="shared" si="4"/>
        <v>0</v>
      </c>
      <c r="P21" s="515">
        <f t="shared" si="1"/>
        <v>0</v>
      </c>
      <c r="Q21" s="515">
        <f t="shared" si="2"/>
        <v>0</v>
      </c>
      <c r="R21" s="518">
        <f t="shared" si="3"/>
        <v>0</v>
      </c>
      <c r="S21" s="822"/>
    </row>
    <row r="22" spans="1:19" ht="28.5" hidden="1" outlineLevel="1" x14ac:dyDescent="0.15">
      <c r="A22" s="517" t="s">
        <v>247</v>
      </c>
      <c r="B22" s="523" t="s">
        <v>407</v>
      </c>
      <c r="C22" s="522">
        <v>6.83</v>
      </c>
      <c r="D22" s="522"/>
      <c r="E22" s="522">
        <v>47.11</v>
      </c>
      <c r="F22" s="522">
        <v>230.76</v>
      </c>
      <c r="G22" s="522">
        <v>12.51</v>
      </c>
      <c r="H22" s="522">
        <v>132.29</v>
      </c>
      <c r="I22" s="511">
        <f t="shared" si="0"/>
        <v>429.5</v>
      </c>
      <c r="J22" s="602">
        <f>'燃料参数Fuel EF'!B19</f>
        <v>0</v>
      </c>
      <c r="K22" s="603">
        <f>'燃料参数Fuel EF'!C19</f>
        <v>0</v>
      </c>
      <c r="L22" s="602">
        <f>'燃料参数Fuel EF'!D19</f>
        <v>0</v>
      </c>
      <c r="P22" s="515"/>
      <c r="Q22" s="515"/>
      <c r="R22" s="518">
        <f t="shared" si="3"/>
        <v>0</v>
      </c>
      <c r="S22" s="822"/>
    </row>
    <row r="23" spans="1:19" hidden="1" outlineLevel="1" x14ac:dyDescent="0.15">
      <c r="A23" s="744"/>
      <c r="B23" s="823"/>
      <c r="C23" s="823"/>
      <c r="D23" s="823"/>
      <c r="E23" s="823"/>
      <c r="F23" s="823"/>
      <c r="G23" s="823"/>
      <c r="H23" s="823"/>
      <c r="I23" s="823"/>
      <c r="J23" s="745"/>
      <c r="K23" s="745"/>
      <c r="L23" s="767"/>
      <c r="M23" s="525"/>
      <c r="N23" s="526" t="s">
        <v>343</v>
      </c>
      <c r="O23" s="527">
        <f>SUM(O6:O21)</f>
        <v>736145147.05566728</v>
      </c>
      <c r="P23" s="527">
        <f>SUM(P6:P21)</f>
        <v>7981.1578487999996</v>
      </c>
      <c r="Q23" s="527">
        <f>SUM(Q6:Q21)</f>
        <v>11423.596494840001</v>
      </c>
      <c r="R23" s="605">
        <f>O23+P23*25+Q23*298</f>
        <v>739748907.75734961</v>
      </c>
    </row>
    <row r="24" spans="1:19" hidden="1" outlineLevel="1" x14ac:dyDescent="0.15">
      <c r="A24" s="985" t="s">
        <v>142</v>
      </c>
      <c r="B24" s="986"/>
      <c r="C24" s="986"/>
      <c r="D24" s="986"/>
      <c r="E24" s="986"/>
      <c r="F24" s="986"/>
      <c r="G24" s="824"/>
      <c r="H24" s="824"/>
      <c r="I24" s="824"/>
      <c r="J24" s="750"/>
      <c r="K24" s="750"/>
      <c r="L24" s="752"/>
      <c r="M24" s="559"/>
      <c r="N24" s="606"/>
      <c r="O24" s="579"/>
      <c r="P24" s="579"/>
      <c r="Q24" s="579"/>
      <c r="R24" s="579"/>
    </row>
    <row r="25" spans="1:19" hidden="1" outlineLevel="1" x14ac:dyDescent="0.15">
      <c r="A25" s="994" t="s">
        <v>361</v>
      </c>
      <c r="B25" s="995"/>
      <c r="C25" s="995"/>
      <c r="D25" s="995"/>
      <c r="E25" s="995"/>
      <c r="G25" s="824"/>
      <c r="H25" s="824"/>
      <c r="I25" s="824"/>
      <c r="J25" s="750"/>
      <c r="K25" s="750"/>
      <c r="L25" s="752"/>
      <c r="M25" s="559"/>
      <c r="N25" s="606"/>
      <c r="O25" s="579"/>
      <c r="P25" s="579"/>
      <c r="Q25" s="579"/>
      <c r="R25" s="579"/>
    </row>
    <row r="26" spans="1:19" hidden="1" outlineLevel="1" x14ac:dyDescent="0.15">
      <c r="A26" s="994" t="s">
        <v>341</v>
      </c>
      <c r="B26" s="995"/>
      <c r="C26" s="995"/>
    </row>
    <row r="27" spans="1:19" hidden="1" outlineLevel="1" x14ac:dyDescent="0.15">
      <c r="A27" s="825"/>
      <c r="B27" s="825"/>
      <c r="C27" s="825"/>
      <c r="D27" s="825"/>
      <c r="E27" s="825"/>
    </row>
    <row r="28" spans="1:19" s="547" customFormat="1" ht="40.5" hidden="1" customHeight="1" outlineLevel="1" x14ac:dyDescent="0.15">
      <c r="A28" s="990" t="s">
        <v>80</v>
      </c>
      <c r="B28" s="990"/>
      <c r="C28" s="990"/>
      <c r="D28" s="990"/>
      <c r="E28" s="990"/>
      <c r="F28" s="991"/>
      <c r="G28" s="991"/>
      <c r="H28" s="991"/>
      <c r="I28" s="991"/>
      <c r="J28" s="992"/>
      <c r="K28" s="992"/>
      <c r="L28" s="992"/>
      <c r="M28" s="992"/>
      <c r="N28" s="992"/>
    </row>
    <row r="29" spans="1:19" s="547" customFormat="1" ht="71.25" hidden="1" outlineLevel="1" x14ac:dyDescent="0.15">
      <c r="A29" s="1011" t="s">
        <v>345</v>
      </c>
      <c r="B29" s="534" t="s">
        <v>356</v>
      </c>
      <c r="C29" s="535" t="s">
        <v>356</v>
      </c>
      <c r="D29" s="535" t="s">
        <v>360</v>
      </c>
      <c r="E29" s="537" t="s">
        <v>351</v>
      </c>
      <c r="F29" s="534" t="s">
        <v>353</v>
      </c>
      <c r="G29" s="535" t="s">
        <v>353</v>
      </c>
      <c r="H29" s="535" t="s">
        <v>350</v>
      </c>
      <c r="I29" s="535" t="s">
        <v>352</v>
      </c>
      <c r="J29" s="534" t="s">
        <v>354</v>
      </c>
      <c r="K29" s="535" t="s">
        <v>355</v>
      </c>
      <c r="L29" s="535" t="s">
        <v>363</v>
      </c>
      <c r="M29" s="537" t="s">
        <v>362</v>
      </c>
      <c r="N29" s="537" t="s">
        <v>357</v>
      </c>
      <c r="P29" s="571"/>
    </row>
    <row r="30" spans="1:19" s="547" customFormat="1" ht="28.5" hidden="1" outlineLevel="1" x14ac:dyDescent="0.15">
      <c r="A30" s="1012"/>
      <c r="B30" s="539" t="s">
        <v>144</v>
      </c>
      <c r="C30" s="540" t="s">
        <v>349</v>
      </c>
      <c r="D30" s="541" t="s">
        <v>145</v>
      </c>
      <c r="E30" s="542" t="s">
        <v>349</v>
      </c>
      <c r="F30" s="543" t="s">
        <v>146</v>
      </c>
      <c r="G30" s="540" t="s">
        <v>349</v>
      </c>
      <c r="H30" s="541" t="s">
        <v>145</v>
      </c>
      <c r="I30" s="540" t="s">
        <v>349</v>
      </c>
      <c r="J30" s="543" t="s">
        <v>146</v>
      </c>
      <c r="K30" s="541" t="s">
        <v>145</v>
      </c>
      <c r="L30" s="541" t="s">
        <v>146</v>
      </c>
      <c r="M30" s="542" t="s">
        <v>349</v>
      </c>
      <c r="N30" s="542" t="s">
        <v>349</v>
      </c>
      <c r="R30" s="826"/>
    </row>
    <row r="31" spans="1:19" s="547" customFormat="1" hidden="1" outlineLevel="1" x14ac:dyDescent="0.15">
      <c r="A31" s="674" t="s">
        <v>272</v>
      </c>
      <c r="B31" s="552">
        <v>206</v>
      </c>
      <c r="C31" s="549">
        <f t="shared" ref="C31:C36" si="5">B31*10000</f>
        <v>2060000</v>
      </c>
      <c r="D31" s="552">
        <v>7.58</v>
      </c>
      <c r="E31" s="827">
        <f t="shared" ref="E31:E36" si="6">C31*(100-D31)/100</f>
        <v>1903852</v>
      </c>
      <c r="F31" s="552">
        <v>4</v>
      </c>
      <c r="G31" s="549">
        <f t="shared" ref="G31:G36" si="7">F31*10000</f>
        <v>40000</v>
      </c>
      <c r="H31" s="550">
        <v>1.39</v>
      </c>
      <c r="I31" s="827">
        <f t="shared" ref="I31:I36" si="8">(1-H31/100)*G31</f>
        <v>39444</v>
      </c>
      <c r="J31" s="552"/>
      <c r="K31" s="559"/>
      <c r="L31" s="577"/>
      <c r="M31" s="557">
        <f>J31*(1-K31/100)*10000+L31*10000</f>
        <v>0</v>
      </c>
      <c r="N31" s="557">
        <f t="shared" ref="N31:N36" si="9">M31+I31+E31</f>
        <v>1943296</v>
      </c>
      <c r="R31" s="826"/>
    </row>
    <row r="32" spans="1:19" s="547" customFormat="1" hidden="1" outlineLevel="1" x14ac:dyDescent="0.15">
      <c r="A32" s="675" t="s">
        <v>273</v>
      </c>
      <c r="B32" s="552">
        <v>363</v>
      </c>
      <c r="C32" s="549">
        <f t="shared" si="5"/>
        <v>3630000</v>
      </c>
      <c r="D32" s="552">
        <v>6.86</v>
      </c>
      <c r="E32" s="551">
        <f t="shared" si="6"/>
        <v>3380982</v>
      </c>
      <c r="F32" s="552">
        <v>0.1</v>
      </c>
      <c r="G32" s="549">
        <f t="shared" si="7"/>
        <v>1000</v>
      </c>
      <c r="H32" s="550">
        <v>1.96</v>
      </c>
      <c r="I32" s="551">
        <f t="shared" si="8"/>
        <v>980.40000000000009</v>
      </c>
      <c r="J32" s="552"/>
      <c r="K32" s="559"/>
      <c r="L32" s="577"/>
      <c r="M32" s="557">
        <f t="shared" ref="M32:M36" si="10">J32*(1-K32/100)*10000+L32*10000</f>
        <v>0</v>
      </c>
      <c r="N32" s="557">
        <f t="shared" si="9"/>
        <v>3381962.4</v>
      </c>
      <c r="R32" s="828"/>
    </row>
    <row r="33" spans="1:18" s="547" customFormat="1" hidden="1" outlineLevel="1" x14ac:dyDescent="0.15">
      <c r="A33" s="675" t="s">
        <v>274</v>
      </c>
      <c r="B33" s="552">
        <v>1451</v>
      </c>
      <c r="C33" s="549">
        <f t="shared" si="5"/>
        <v>14510000</v>
      </c>
      <c r="D33" s="552">
        <v>6.66</v>
      </c>
      <c r="E33" s="551">
        <f t="shared" si="6"/>
        <v>13543634</v>
      </c>
      <c r="F33" s="552">
        <v>6</v>
      </c>
      <c r="G33" s="549">
        <f t="shared" si="7"/>
        <v>60000</v>
      </c>
      <c r="H33" s="550">
        <v>1.96</v>
      </c>
      <c r="I33" s="551">
        <f t="shared" si="8"/>
        <v>58824</v>
      </c>
      <c r="J33" s="552">
        <v>3.6</v>
      </c>
      <c r="K33" s="559">
        <v>4.22</v>
      </c>
      <c r="L33" s="577"/>
      <c r="M33" s="557">
        <f t="shared" si="10"/>
        <v>34480.800000000003</v>
      </c>
      <c r="N33" s="557">
        <f t="shared" si="9"/>
        <v>13636938.800000001</v>
      </c>
      <c r="R33" s="828"/>
    </row>
    <row r="34" spans="1:18" s="547" customFormat="1" hidden="1" outlineLevel="1" x14ac:dyDescent="0.15">
      <c r="A34" s="675" t="s">
        <v>275</v>
      </c>
      <c r="B34" s="552">
        <v>1503</v>
      </c>
      <c r="C34" s="549">
        <f t="shared" si="5"/>
        <v>15030000</v>
      </c>
      <c r="D34" s="552">
        <v>7.56</v>
      </c>
      <c r="E34" s="551">
        <f t="shared" si="6"/>
        <v>13893732</v>
      </c>
      <c r="F34" s="552">
        <v>24</v>
      </c>
      <c r="G34" s="549">
        <f t="shared" si="7"/>
        <v>240000</v>
      </c>
      <c r="H34" s="550">
        <v>0.45</v>
      </c>
      <c r="I34" s="551">
        <f t="shared" si="8"/>
        <v>238920</v>
      </c>
      <c r="J34" s="552"/>
      <c r="K34" s="559"/>
      <c r="L34" s="577"/>
      <c r="M34" s="557">
        <f t="shared" si="10"/>
        <v>0</v>
      </c>
      <c r="N34" s="557">
        <f t="shared" si="9"/>
        <v>14132652</v>
      </c>
    </row>
    <row r="35" spans="1:18" s="547" customFormat="1" hidden="1" outlineLevel="1" x14ac:dyDescent="0.15">
      <c r="A35" s="675" t="s">
        <v>276</v>
      </c>
      <c r="B35" s="552">
        <v>1397</v>
      </c>
      <c r="C35" s="549">
        <f t="shared" si="5"/>
        <v>13970000</v>
      </c>
      <c r="D35" s="552">
        <v>7.67</v>
      </c>
      <c r="E35" s="551">
        <f t="shared" si="6"/>
        <v>12898501</v>
      </c>
      <c r="F35" s="552">
        <v>13</v>
      </c>
      <c r="G35" s="549">
        <f t="shared" si="7"/>
        <v>130000</v>
      </c>
      <c r="H35" s="550">
        <v>0.39</v>
      </c>
      <c r="I35" s="551">
        <f t="shared" si="8"/>
        <v>129493</v>
      </c>
      <c r="J35" s="552">
        <v>5.9</v>
      </c>
      <c r="K35" s="559">
        <v>4.22</v>
      </c>
      <c r="L35" s="577"/>
      <c r="M35" s="557">
        <f t="shared" si="10"/>
        <v>56510.2</v>
      </c>
      <c r="N35" s="557">
        <f t="shared" si="9"/>
        <v>13084504.199999999</v>
      </c>
      <c r="Q35" s="826"/>
    </row>
    <row r="36" spans="1:18" s="547" customFormat="1" hidden="1" outlineLevel="1" x14ac:dyDescent="0.15">
      <c r="A36" s="675" t="s">
        <v>277</v>
      </c>
      <c r="B36" s="552">
        <v>2269</v>
      </c>
      <c r="C36" s="549">
        <f t="shared" si="5"/>
        <v>22690000</v>
      </c>
      <c r="D36" s="552">
        <v>7.13</v>
      </c>
      <c r="E36" s="551">
        <f t="shared" si="6"/>
        <v>21072203</v>
      </c>
      <c r="F36" s="552">
        <v>2</v>
      </c>
      <c r="G36" s="549">
        <f t="shared" si="7"/>
        <v>20000</v>
      </c>
      <c r="H36" s="552">
        <v>1.96</v>
      </c>
      <c r="I36" s="829">
        <f t="shared" si="8"/>
        <v>19608</v>
      </c>
      <c r="J36" s="552">
        <v>1.6</v>
      </c>
      <c r="K36" s="559">
        <v>4.22</v>
      </c>
      <c r="L36" s="577"/>
      <c r="M36" s="557">
        <f t="shared" si="10"/>
        <v>15324.800000000001</v>
      </c>
      <c r="N36" s="557">
        <f t="shared" si="9"/>
        <v>21107135.800000001</v>
      </c>
      <c r="Q36" s="826"/>
    </row>
    <row r="37" spans="1:18" s="547" customFormat="1" hidden="1" outlineLevel="1" x14ac:dyDescent="0.15">
      <c r="A37" s="830" t="s">
        <v>343</v>
      </c>
      <c r="B37" s="563"/>
      <c r="C37" s="677"/>
      <c r="D37" s="563"/>
      <c r="E37" s="565">
        <f>SUM(E31:E36)</f>
        <v>66692904</v>
      </c>
      <c r="F37" s="563"/>
      <c r="G37" s="563"/>
      <c r="H37" s="563"/>
      <c r="I37" s="831">
        <f>SUM(I31:I36)</f>
        <v>487269.4</v>
      </c>
      <c r="J37" s="563"/>
      <c r="K37" s="563"/>
      <c r="L37" s="567"/>
      <c r="M37" s="569">
        <f>SUM(M31:M36)</f>
        <v>106315.8</v>
      </c>
      <c r="N37" s="570">
        <f>SUM(N31:N36)</f>
        <v>67286489.200000003</v>
      </c>
      <c r="Q37" s="828"/>
      <c r="R37" s="828"/>
    </row>
    <row r="38" spans="1:18" s="547" customFormat="1" hidden="1" outlineLevel="1" x14ac:dyDescent="0.15">
      <c r="A38" s="547" t="s">
        <v>358</v>
      </c>
      <c r="L38" s="572"/>
      <c r="M38" s="572"/>
    </row>
    <row r="39" spans="1:18" s="547" customFormat="1" hidden="1" outlineLevel="1" x14ac:dyDescent="0.15">
      <c r="A39" s="573" t="s">
        <v>359</v>
      </c>
      <c r="L39" s="572"/>
      <c r="M39" s="572"/>
    </row>
    <row r="40" spans="1:18" s="547" customFormat="1" hidden="1" outlineLevel="1" x14ac:dyDescent="0.15">
      <c r="A40" s="994" t="s">
        <v>361</v>
      </c>
      <c r="B40" s="995"/>
      <c r="C40" s="995"/>
      <c r="D40" s="995"/>
      <c r="E40" s="995"/>
      <c r="L40" s="572"/>
      <c r="M40" s="572"/>
    </row>
    <row r="41" spans="1:18" s="547" customFormat="1" hidden="1" outlineLevel="1" x14ac:dyDescent="0.15">
      <c r="B41" s="552"/>
      <c r="C41" s="552"/>
      <c r="D41" s="552"/>
      <c r="E41" s="552"/>
      <c r="L41" s="572"/>
      <c r="M41" s="572"/>
    </row>
    <row r="42" spans="1:18" ht="30.75" hidden="1" customHeight="1" outlineLevel="1" x14ac:dyDescent="0.15">
      <c r="A42" s="1015" t="s">
        <v>128</v>
      </c>
      <c r="B42" s="1016"/>
      <c r="C42" s="1016"/>
      <c r="D42" s="1016"/>
      <c r="E42" s="1016"/>
      <c r="F42" s="1016"/>
      <c r="G42" s="1016"/>
      <c r="H42" s="1016"/>
      <c r="I42" s="1016"/>
      <c r="J42" s="1016"/>
      <c r="K42" s="1016"/>
      <c r="L42" s="1016"/>
      <c r="M42" s="573"/>
      <c r="N42" s="573"/>
    </row>
    <row r="43" spans="1:18" ht="37.5" hidden="1" outlineLevel="1" x14ac:dyDescent="0.15">
      <c r="A43" s="553"/>
      <c r="B43" s="575" t="s">
        <v>349</v>
      </c>
      <c r="C43" s="554"/>
      <c r="D43" s="498" t="s">
        <v>491</v>
      </c>
      <c r="E43" s="498" t="s">
        <v>492</v>
      </c>
      <c r="F43" s="498" t="s">
        <v>493</v>
      </c>
      <c r="G43" s="498" t="s">
        <v>494</v>
      </c>
      <c r="H43" s="555"/>
      <c r="I43" s="498" t="s">
        <v>495</v>
      </c>
      <c r="J43" s="498" t="s">
        <v>496</v>
      </c>
      <c r="K43" s="498" t="s">
        <v>497</v>
      </c>
      <c r="L43" s="500" t="s">
        <v>498</v>
      </c>
      <c r="M43" s="573"/>
      <c r="N43" s="573"/>
    </row>
    <row r="44" spans="1:18" ht="129.75" hidden="1" customHeight="1" outlineLevel="1" x14ac:dyDescent="0.15">
      <c r="A44" s="576" t="s">
        <v>364</v>
      </c>
      <c r="B44" s="577">
        <f>N37</f>
        <v>67286489.200000003</v>
      </c>
      <c r="C44" s="578" t="s">
        <v>365</v>
      </c>
      <c r="D44" s="579">
        <f>O23</f>
        <v>736145147.05566728</v>
      </c>
      <c r="E44" s="579">
        <f t="shared" ref="E44:G44" si="11">P23</f>
        <v>7981.1578487999996</v>
      </c>
      <c r="F44" s="579">
        <f t="shared" si="11"/>
        <v>11423.596494840001</v>
      </c>
      <c r="G44" s="579">
        <f t="shared" si="11"/>
        <v>739748907.75734961</v>
      </c>
      <c r="H44" s="578" t="s">
        <v>471</v>
      </c>
      <c r="I44" s="580">
        <f>D44/B44</f>
        <v>10.940460050866605</v>
      </c>
      <c r="J44" s="580">
        <f>E44/B44</f>
        <v>1.1861456800156545E-4</v>
      </c>
      <c r="K44" s="580">
        <f>F44/B44</f>
        <v>1.697754873327527E-4</v>
      </c>
      <c r="L44" s="581">
        <f>G44/B44</f>
        <v>10.994018510291804</v>
      </c>
      <c r="M44" s="573"/>
      <c r="N44" s="573"/>
    </row>
    <row r="45" spans="1:18" ht="158.25" hidden="1" customHeight="1" outlineLevel="1" x14ac:dyDescent="0.15">
      <c r="A45" s="576" t="s">
        <v>453</v>
      </c>
      <c r="B45" s="832">
        <f>'06-11年电网电量交换Grid Exchange'!E5+'06-11年电网电量交换Grid Exchange'!E6</f>
        <v>311512</v>
      </c>
      <c r="C45" s="610" t="s">
        <v>193</v>
      </c>
      <c r="D45" s="832">
        <f>'06-11年电网电量交换Grid Exchange'!$E$5*东北电网NE!I43</f>
        <v>3126591.7729598735</v>
      </c>
      <c r="E45" s="832">
        <f>'06-11年电网电量交换Grid Exchange'!$E$5*东北电网NE!J43</f>
        <v>34.160353397612589</v>
      </c>
      <c r="F45" s="832">
        <f>'06-11年电网电量交换Grid Exchange'!$E$5*东北电网NE!K43</f>
        <v>48.349502367052544</v>
      </c>
      <c r="G45" s="833">
        <f>'06-11年电网电量交换Grid Exchange'!$E$5*东北电网NE!L43</f>
        <v>3141853.9335001954</v>
      </c>
      <c r="H45" s="578" t="s">
        <v>455</v>
      </c>
      <c r="I45" s="834">
        <f>SUM(D44:D46)/SUM($B$44:$B$45)</f>
        <v>10.942056311245457</v>
      </c>
      <c r="J45" s="834">
        <f t="shared" ref="J45:L45" si="12">SUM(E44:E46)/SUM($B$44:$B$45)</f>
        <v>1.1863517824477378E-4</v>
      </c>
      <c r="K45" s="834">
        <f t="shared" si="12"/>
        <v>1.6979813301141989E-4</v>
      </c>
      <c r="L45" s="835">
        <f t="shared" si="12"/>
        <v>10.995622034338981</v>
      </c>
      <c r="M45" s="573"/>
      <c r="N45" s="573"/>
    </row>
    <row r="46" spans="1:18" ht="42.75" hidden="1" outlineLevel="1" x14ac:dyDescent="0.15">
      <c r="A46" s="836"/>
      <c r="B46" s="584"/>
      <c r="C46" s="837" t="s">
        <v>293</v>
      </c>
      <c r="D46" s="838">
        <f>'06-11年电网电量交换Grid Exchange'!$E$6*华中电网Central!I45</f>
        <v>389396.82941086474</v>
      </c>
      <c r="E46" s="838">
        <f>'06-11年电网电量交换Grid Exchange'!$E$6*华中电网Central!J45</f>
        <v>4.1827191548203952</v>
      </c>
      <c r="F46" s="838">
        <f>'06-11年电网电量交换Grid Exchange'!$E$6*华中电网Central!K45</f>
        <v>6.0684018566680757</v>
      </c>
      <c r="G46" s="838">
        <f>'06-11年电网电量交换Grid Exchange'!$E$6*华中电网Central!L45</f>
        <v>391309.78114302241</v>
      </c>
      <c r="H46" s="837"/>
      <c r="I46" s="839"/>
      <c r="J46" s="839"/>
      <c r="K46" s="839"/>
      <c r="L46" s="840"/>
      <c r="M46" s="573"/>
      <c r="N46" s="573"/>
    </row>
    <row r="47" spans="1:18" collapsed="1" x14ac:dyDescent="0.15"/>
    <row r="48" spans="1:18" ht="18.75" x14ac:dyDescent="0.15">
      <c r="A48" s="496" t="s">
        <v>75</v>
      </c>
    </row>
    <row r="49" spans="1:18" ht="36.75" hidden="1" customHeight="1" outlineLevel="1" x14ac:dyDescent="0.15">
      <c r="A49" s="1066" t="s">
        <v>88</v>
      </c>
      <c r="B49" s="1066"/>
      <c r="C49" s="1066"/>
      <c r="D49" s="1066"/>
      <c r="E49" s="1066"/>
      <c r="F49" s="1066"/>
      <c r="G49" s="1066"/>
      <c r="H49" s="1066"/>
      <c r="I49" s="1066"/>
      <c r="J49" s="1066"/>
      <c r="K49" s="1066"/>
      <c r="L49" s="1066"/>
      <c r="M49" s="1066"/>
      <c r="N49" s="1066"/>
      <c r="O49" s="1067"/>
      <c r="P49" s="1067"/>
      <c r="Q49" s="1067"/>
      <c r="R49" s="1067"/>
    </row>
    <row r="50" spans="1:18" ht="80.25" hidden="1" outlineLevel="1" x14ac:dyDescent="0.15">
      <c r="A50" s="498" t="s">
        <v>398</v>
      </c>
      <c r="B50" s="498" t="s">
        <v>399</v>
      </c>
      <c r="C50" s="498" t="s">
        <v>266</v>
      </c>
      <c r="D50" s="498" t="s">
        <v>267</v>
      </c>
      <c r="E50" s="498" t="s">
        <v>268</v>
      </c>
      <c r="F50" s="498" t="s">
        <v>269</v>
      </c>
      <c r="G50" s="498" t="s">
        <v>270</v>
      </c>
      <c r="H50" s="498" t="s">
        <v>271</v>
      </c>
      <c r="I50" s="498" t="s">
        <v>255</v>
      </c>
      <c r="J50" s="498" t="s">
        <v>156</v>
      </c>
      <c r="K50" s="498" t="s">
        <v>218</v>
      </c>
      <c r="L50" s="499" t="s">
        <v>217</v>
      </c>
      <c r="M50" s="498" t="s">
        <v>482</v>
      </c>
      <c r="N50" s="498" t="s">
        <v>483</v>
      </c>
      <c r="O50" s="498" t="s">
        <v>484</v>
      </c>
      <c r="P50" s="498" t="s">
        <v>485</v>
      </c>
      <c r="Q50" s="498" t="s">
        <v>486</v>
      </c>
      <c r="R50" s="500" t="s">
        <v>487</v>
      </c>
    </row>
    <row r="51" spans="1:18" ht="59.25" hidden="1" outlineLevel="1" x14ac:dyDescent="0.15">
      <c r="A51" s="732"/>
      <c r="B51" s="732"/>
      <c r="C51" s="732"/>
      <c r="D51" s="732"/>
      <c r="E51" s="732"/>
      <c r="F51" s="732"/>
      <c r="G51" s="732"/>
      <c r="H51" s="732"/>
      <c r="I51" s="732"/>
      <c r="J51" s="734" t="s">
        <v>92</v>
      </c>
      <c r="K51" s="732" t="s">
        <v>404</v>
      </c>
      <c r="L51" s="734" t="s">
        <v>488</v>
      </c>
      <c r="M51" s="734" t="s">
        <v>489</v>
      </c>
      <c r="N51" s="734" t="s">
        <v>490</v>
      </c>
      <c r="O51" s="734" t="s">
        <v>405</v>
      </c>
      <c r="P51" s="734" t="s">
        <v>405</v>
      </c>
      <c r="Q51" s="734" t="s">
        <v>405</v>
      </c>
      <c r="R51" s="817" t="s">
        <v>405</v>
      </c>
    </row>
    <row r="52" spans="1:18" hidden="1" outlineLevel="1" x14ac:dyDescent="0.15">
      <c r="A52" s="768"/>
      <c r="B52" s="591"/>
      <c r="C52" s="591" t="s">
        <v>380</v>
      </c>
      <c r="D52" s="591" t="s">
        <v>381</v>
      </c>
      <c r="E52" s="591" t="s">
        <v>382</v>
      </c>
      <c r="F52" s="591" t="s">
        <v>388</v>
      </c>
      <c r="G52" s="591" t="s">
        <v>384</v>
      </c>
      <c r="H52" s="591" t="s">
        <v>385</v>
      </c>
      <c r="I52" s="591" t="s">
        <v>390</v>
      </c>
      <c r="J52" s="591" t="s">
        <v>378</v>
      </c>
      <c r="K52" s="593" t="s">
        <v>379</v>
      </c>
      <c r="L52" s="592" t="s">
        <v>375</v>
      </c>
      <c r="M52" s="593" t="s">
        <v>376</v>
      </c>
      <c r="N52" s="593" t="s">
        <v>256</v>
      </c>
      <c r="O52" s="593" t="s">
        <v>225</v>
      </c>
      <c r="P52" s="594" t="s">
        <v>257</v>
      </c>
      <c r="Q52" s="818" t="s">
        <v>258</v>
      </c>
      <c r="R52" s="819" t="s">
        <v>259</v>
      </c>
    </row>
    <row r="53" spans="1:18" ht="28.5" hidden="1" outlineLevel="1" x14ac:dyDescent="0.15">
      <c r="A53" s="820" t="s">
        <v>324</v>
      </c>
      <c r="B53" s="821" t="s">
        <v>406</v>
      </c>
      <c r="C53" s="841">
        <v>816.17</v>
      </c>
      <c r="D53" s="841">
        <v>1753.99</v>
      </c>
      <c r="E53" s="841">
        <v>7716.13</v>
      </c>
      <c r="F53" s="841">
        <v>7510.06</v>
      </c>
      <c r="G53" s="841">
        <v>10434.25</v>
      </c>
      <c r="H53" s="841">
        <v>11884.83</v>
      </c>
      <c r="I53" s="732">
        <f>SUM(C53:H53)</f>
        <v>40115.43</v>
      </c>
      <c r="J53" s="596">
        <f>'燃料参数Fuel EF'!B3</f>
        <v>26.37</v>
      </c>
      <c r="K53" s="597">
        <f>'燃料参数Fuel EF'!C3</f>
        <v>98</v>
      </c>
      <c r="L53" s="598">
        <f>'燃料参数Fuel EF'!D3</f>
        <v>20908</v>
      </c>
      <c r="M53" s="596">
        <f>'燃料参数Fuel EF'!E3</f>
        <v>1E-3</v>
      </c>
      <c r="N53" s="596">
        <f>'燃料参数Fuel EF'!F3</f>
        <v>1.5E-3</v>
      </c>
      <c r="O53" s="515">
        <f>I53*L53*J53*K53*44/12/100/100</f>
        <v>794751907.86334729</v>
      </c>
      <c r="P53" s="773">
        <f>I53*L53*M53/100</f>
        <v>8387.3341044000008</v>
      </c>
      <c r="Q53" s="773">
        <f>I53*L53*N53/100</f>
        <v>12581.001156600001</v>
      </c>
      <c r="R53" s="516">
        <f>O53+P53*25+Q53*298</f>
        <v>798710729.56062412</v>
      </c>
    </row>
    <row r="54" spans="1:18" ht="28.5" hidden="1" outlineLevel="1" x14ac:dyDescent="0.15">
      <c r="A54" s="517" t="s">
        <v>325</v>
      </c>
      <c r="B54" s="509" t="s">
        <v>406</v>
      </c>
      <c r="C54" s="510"/>
      <c r="D54" s="510"/>
      <c r="E54" s="510"/>
      <c r="F54" s="510"/>
      <c r="G54" s="510"/>
      <c r="H54" s="510">
        <v>18.43</v>
      </c>
      <c r="I54" s="732">
        <f>SUM(C54:H54)</f>
        <v>18.43</v>
      </c>
      <c r="J54" s="512">
        <f>'燃料参数Fuel EF'!B4</f>
        <v>25.41</v>
      </c>
      <c r="K54" s="599">
        <f>'燃料参数Fuel EF'!C4</f>
        <v>98</v>
      </c>
      <c r="L54" s="514">
        <f>'燃料参数Fuel EF'!D4</f>
        <v>26344</v>
      </c>
      <c r="M54" s="512">
        <f>'燃料参数Fuel EF'!E4</f>
        <v>1E-3</v>
      </c>
      <c r="N54" s="512">
        <f>'燃料参数Fuel EF'!F4</f>
        <v>1.5E-3</v>
      </c>
      <c r="O54" s="515">
        <f>I54*L54*J54*K54*44/12/100/100</f>
        <v>443311.73127471993</v>
      </c>
      <c r="P54" s="515">
        <f t="shared" ref="P54:P68" si="13">I54*L54*M54/100</f>
        <v>4.8551992000000004</v>
      </c>
      <c r="Q54" s="515">
        <f t="shared" ref="Q54:Q68" si="14">I54*L54*N54/100</f>
        <v>7.2827987999999992</v>
      </c>
      <c r="R54" s="518">
        <f t="shared" ref="R54:R69" si="15">O54+P54*25+Q54*298</f>
        <v>445603.38529711997</v>
      </c>
    </row>
    <row r="55" spans="1:18" ht="28.5" hidden="1" outlineLevel="1" x14ac:dyDescent="0.15">
      <c r="A55" s="517" t="s">
        <v>326</v>
      </c>
      <c r="B55" s="509" t="s">
        <v>406</v>
      </c>
      <c r="C55" s="510">
        <v>5.76</v>
      </c>
      <c r="D55" s="510"/>
      <c r="E55" s="510">
        <v>156.88999999999999</v>
      </c>
      <c r="F55" s="510">
        <v>478.81</v>
      </c>
      <c r="G55" s="510">
        <v>48.57</v>
      </c>
      <c r="H55" s="510">
        <v>756.84</v>
      </c>
      <c r="I55" s="732">
        <f>SUM(C55:H55)</f>
        <v>1446.8700000000001</v>
      </c>
      <c r="J55" s="512">
        <f>'燃料参数Fuel EF'!B5</f>
        <v>25.41</v>
      </c>
      <c r="K55" s="599">
        <f>'燃料参数Fuel EF'!C5</f>
        <v>98</v>
      </c>
      <c r="L55" s="514">
        <f>'燃料参数Fuel EF'!D5</f>
        <v>10454</v>
      </c>
      <c r="M55" s="512">
        <f>'燃料参数Fuel EF'!E5</f>
        <v>1E-3</v>
      </c>
      <c r="N55" s="512">
        <f>'燃料参数Fuel EF'!F5</f>
        <v>1.5E-3</v>
      </c>
      <c r="O55" s="515">
        <f t="shared" ref="O55:O68" si="16">I55*L55*J55*K55*44/12/100/100</f>
        <v>13810651.896952679</v>
      </c>
      <c r="P55" s="515">
        <f t="shared" si="13"/>
        <v>151.2557898</v>
      </c>
      <c r="Q55" s="515">
        <f t="shared" si="14"/>
        <v>226.8836847</v>
      </c>
      <c r="R55" s="518">
        <f t="shared" si="15"/>
        <v>13882044.629738279</v>
      </c>
    </row>
    <row r="56" spans="1:18" ht="28.5" hidden="1" outlineLevel="1" x14ac:dyDescent="0.15">
      <c r="A56" s="517" t="s">
        <v>327</v>
      </c>
      <c r="B56" s="509" t="s">
        <v>406</v>
      </c>
      <c r="C56" s="510">
        <v>7.93</v>
      </c>
      <c r="D56" s="510"/>
      <c r="E56" s="510"/>
      <c r="F56" s="510"/>
      <c r="G56" s="510"/>
      <c r="H56" s="510">
        <v>42.86</v>
      </c>
      <c r="I56" s="732">
        <f>SUM(C56:H56)</f>
        <v>50.79</v>
      </c>
      <c r="J56" s="512">
        <f>'燃料参数Fuel EF'!B6</f>
        <v>33.56</v>
      </c>
      <c r="K56" s="599">
        <f>'燃料参数Fuel EF'!C6</f>
        <v>98</v>
      </c>
      <c r="L56" s="514">
        <f>'燃料参数Fuel EF'!D6</f>
        <v>17584</v>
      </c>
      <c r="M56" s="512">
        <f>'燃料参数Fuel EF'!E6</f>
        <v>1E-3</v>
      </c>
      <c r="N56" s="512">
        <f>'燃料参数Fuel EF'!F6</f>
        <v>1.5E-3</v>
      </c>
      <c r="O56" s="515">
        <f t="shared" si="16"/>
        <v>1076999.1144281598</v>
      </c>
      <c r="P56" s="515">
        <f t="shared" si="13"/>
        <v>8.9309136000000002</v>
      </c>
      <c r="Q56" s="515">
        <f t="shared" si="14"/>
        <v>13.3963704</v>
      </c>
      <c r="R56" s="518">
        <f t="shared" si="15"/>
        <v>1081214.5056473599</v>
      </c>
    </row>
    <row r="57" spans="1:18" ht="28.5" hidden="1" outlineLevel="1" x14ac:dyDescent="0.15">
      <c r="A57" s="517" t="s">
        <v>328</v>
      </c>
      <c r="B57" s="509" t="s">
        <v>406</v>
      </c>
      <c r="C57" s="510"/>
      <c r="D57" s="510"/>
      <c r="E57" s="510">
        <v>0.02</v>
      </c>
      <c r="F57" s="510"/>
      <c r="G57" s="510"/>
      <c r="H57" s="510">
        <v>4.09</v>
      </c>
      <c r="I57" s="511">
        <f t="shared" ref="I57:I69" si="17">SUM(C57:H57)</f>
        <v>4.1099999999999994</v>
      </c>
      <c r="J57" s="512">
        <f>'燃料参数Fuel EF'!B7</f>
        <v>29.42</v>
      </c>
      <c r="K57" s="599">
        <f>'燃料参数Fuel EF'!C7</f>
        <v>93</v>
      </c>
      <c r="L57" s="520">
        <f>'燃料参数Fuel EF'!D7</f>
        <v>28435</v>
      </c>
      <c r="M57" s="512">
        <f>'燃料参数Fuel EF'!E7</f>
        <v>1E-3</v>
      </c>
      <c r="N57" s="512">
        <f>'燃料参数Fuel EF'!F7</f>
        <v>1.5E-3</v>
      </c>
      <c r="O57" s="515">
        <f t="shared" si="16"/>
        <v>117244.39821269998</v>
      </c>
      <c r="P57" s="515">
        <f t="shared" si="13"/>
        <v>1.1686784999999997</v>
      </c>
      <c r="Q57" s="515">
        <f t="shared" si="14"/>
        <v>1.7530177499999997</v>
      </c>
      <c r="R57" s="518">
        <f t="shared" si="15"/>
        <v>117796.01446469997</v>
      </c>
    </row>
    <row r="58" spans="1:18" ht="28.5" hidden="1" outlineLevel="1" x14ac:dyDescent="0.15">
      <c r="A58" s="517" t="s">
        <v>329</v>
      </c>
      <c r="B58" s="509" t="s">
        <v>323</v>
      </c>
      <c r="C58" s="510">
        <v>7.0000000000000007E-2</v>
      </c>
      <c r="D58" s="510">
        <v>0.72</v>
      </c>
      <c r="E58" s="510">
        <v>3.13</v>
      </c>
      <c r="F58" s="510">
        <v>25.46</v>
      </c>
      <c r="G58" s="510">
        <v>2.58</v>
      </c>
      <c r="H58" s="510">
        <v>13.61</v>
      </c>
      <c r="I58" s="511">
        <f t="shared" si="17"/>
        <v>45.57</v>
      </c>
      <c r="J58" s="599">
        <f>'燃料参数Fuel EF'!B8</f>
        <v>13.58</v>
      </c>
      <c r="K58" s="599">
        <f>'燃料参数Fuel EF'!C8</f>
        <v>99</v>
      </c>
      <c r="L58" s="514">
        <f>'燃料参数Fuel EF'!D8</f>
        <v>173535</v>
      </c>
      <c r="M58" s="512">
        <f>'燃料参数Fuel EF'!E8</f>
        <v>1E-3</v>
      </c>
      <c r="N58" s="512">
        <f>'燃料参数Fuel EF'!F8</f>
        <v>1E-4</v>
      </c>
      <c r="O58" s="515">
        <f t="shared" si="16"/>
        <v>3898275.2778123002</v>
      </c>
      <c r="P58" s="515">
        <f t="shared" si="13"/>
        <v>79.079899499999996</v>
      </c>
      <c r="Q58" s="515">
        <f t="shared" si="14"/>
        <v>7.907989950000001</v>
      </c>
      <c r="R58" s="518">
        <f t="shared" si="15"/>
        <v>3902608.8563049003</v>
      </c>
    </row>
    <row r="59" spans="1:18" ht="28.5" hidden="1" outlineLevel="1" x14ac:dyDescent="0.15">
      <c r="A59" s="517" t="s">
        <v>330</v>
      </c>
      <c r="B59" s="509" t="s">
        <v>323</v>
      </c>
      <c r="C59" s="519">
        <v>11.8</v>
      </c>
      <c r="D59" s="519">
        <v>7.6</v>
      </c>
      <c r="E59" s="510">
        <v>88.38</v>
      </c>
      <c r="F59" s="519">
        <v>72.8</v>
      </c>
      <c r="G59" s="510">
        <v>28.17</v>
      </c>
      <c r="H59" s="510">
        <v>29.64</v>
      </c>
      <c r="I59" s="511">
        <f t="shared" si="17"/>
        <v>238.39</v>
      </c>
      <c r="J59" s="600">
        <f>'燃料参数Fuel EF'!B9</f>
        <v>12.2</v>
      </c>
      <c r="K59" s="599">
        <f>'燃料参数Fuel EF'!C9</f>
        <v>99</v>
      </c>
      <c r="L59" s="514">
        <f>'燃料参数Fuel EF'!D9</f>
        <v>202218</v>
      </c>
      <c r="M59" s="512">
        <f>'燃料参数Fuel EF'!E9</f>
        <v>1E-3</v>
      </c>
      <c r="N59" s="512">
        <f>'燃料参数Fuel EF'!F9</f>
        <v>1E-4</v>
      </c>
      <c r="O59" s="515">
        <f t="shared" si="16"/>
        <v>21348840.870997194</v>
      </c>
      <c r="P59" s="515">
        <f t="shared" si="13"/>
        <v>482.06749019999995</v>
      </c>
      <c r="Q59" s="515">
        <f t="shared" si="14"/>
        <v>48.206749019999997</v>
      </c>
      <c r="R59" s="518">
        <f t="shared" si="15"/>
        <v>21375258.169460151</v>
      </c>
    </row>
    <row r="60" spans="1:18" ht="28.5" hidden="1" outlineLevel="1" x14ac:dyDescent="0.15">
      <c r="A60" s="517" t="s">
        <v>331</v>
      </c>
      <c r="B60" s="509" t="s">
        <v>406</v>
      </c>
      <c r="C60" s="510"/>
      <c r="D60" s="510"/>
      <c r="E60" s="510"/>
      <c r="F60" s="510"/>
      <c r="G60" s="510"/>
      <c r="H60" s="510"/>
      <c r="I60" s="511">
        <f t="shared" si="17"/>
        <v>0</v>
      </c>
      <c r="J60" s="599">
        <f>'燃料参数Fuel EF'!B10</f>
        <v>20.079999999999998</v>
      </c>
      <c r="K60" s="599">
        <f>'燃料参数Fuel EF'!C10</f>
        <v>98</v>
      </c>
      <c r="L60" s="520">
        <f>'燃料参数Fuel EF'!D10</f>
        <v>41816</v>
      </c>
      <c r="M60" s="512">
        <f>'燃料参数Fuel EF'!E10</f>
        <v>3.0000000000000001E-3</v>
      </c>
      <c r="N60" s="512">
        <f>'燃料参数Fuel EF'!F10</f>
        <v>5.9999999999999995E-4</v>
      </c>
      <c r="O60" s="515">
        <f t="shared" si="16"/>
        <v>0</v>
      </c>
      <c r="P60" s="515">
        <f t="shared" si="13"/>
        <v>0</v>
      </c>
      <c r="Q60" s="515">
        <f t="shared" si="14"/>
        <v>0</v>
      </c>
      <c r="R60" s="518">
        <f t="shared" si="15"/>
        <v>0</v>
      </c>
    </row>
    <row r="61" spans="1:18" ht="28.5" hidden="1" outlineLevel="1" x14ac:dyDescent="0.15">
      <c r="A61" s="517" t="s">
        <v>332</v>
      </c>
      <c r="B61" s="509" t="s">
        <v>406</v>
      </c>
      <c r="C61" s="510"/>
      <c r="D61" s="510"/>
      <c r="E61" s="510">
        <v>0.01</v>
      </c>
      <c r="F61" s="510"/>
      <c r="G61" s="510"/>
      <c r="H61" s="510"/>
      <c r="I61" s="511">
        <f t="shared" si="17"/>
        <v>0.01</v>
      </c>
      <c r="J61" s="600">
        <f>'燃料参数Fuel EF'!B11</f>
        <v>18.899999999999999</v>
      </c>
      <c r="K61" s="599">
        <f>'燃料参数Fuel EF'!C11</f>
        <v>98</v>
      </c>
      <c r="L61" s="520">
        <f>'燃料参数Fuel EF'!D11</f>
        <v>43070</v>
      </c>
      <c r="M61" s="512">
        <f>'燃料参数Fuel EF'!E11</f>
        <v>3.0000000000000001E-3</v>
      </c>
      <c r="N61" s="512">
        <f>'燃料参数Fuel EF'!F11</f>
        <v>5.9999999999999995E-4</v>
      </c>
      <c r="O61" s="515">
        <f t="shared" si="16"/>
        <v>292.50559799999996</v>
      </c>
      <c r="P61" s="515">
        <f t="shared" si="13"/>
        <v>1.2921E-2</v>
      </c>
      <c r="Q61" s="515">
        <f t="shared" si="14"/>
        <v>2.5842E-3</v>
      </c>
      <c r="R61" s="518">
        <f t="shared" si="15"/>
        <v>293.59871459999994</v>
      </c>
    </row>
    <row r="62" spans="1:18" ht="28.5" hidden="1" outlineLevel="1" x14ac:dyDescent="0.15">
      <c r="A62" s="517" t="s">
        <v>333</v>
      </c>
      <c r="B62" s="509" t="s">
        <v>406</v>
      </c>
      <c r="C62" s="510">
        <v>0.33</v>
      </c>
      <c r="D62" s="510"/>
      <c r="E62" s="510">
        <v>2.35</v>
      </c>
      <c r="F62" s="510"/>
      <c r="G62" s="510">
        <v>0.62</v>
      </c>
      <c r="H62" s="510">
        <v>5.08</v>
      </c>
      <c r="I62" s="511">
        <f t="shared" si="17"/>
        <v>8.3800000000000008</v>
      </c>
      <c r="J62" s="600">
        <f>'燃料参数Fuel EF'!B12</f>
        <v>20.2</v>
      </c>
      <c r="K62" s="599">
        <f>'燃料参数Fuel EF'!C12</f>
        <v>98</v>
      </c>
      <c r="L62" s="520">
        <f>'燃料参数Fuel EF'!D12</f>
        <v>42652</v>
      </c>
      <c r="M62" s="512">
        <f>'燃料参数Fuel EF'!E12</f>
        <v>3.0000000000000001E-3</v>
      </c>
      <c r="N62" s="512">
        <f>'燃料参数Fuel EF'!F12</f>
        <v>5.9999999999999995E-4</v>
      </c>
      <c r="O62" s="515">
        <f t="shared" si="16"/>
        <v>259437.22760853334</v>
      </c>
      <c r="P62" s="515">
        <f t="shared" si="13"/>
        <v>10.722712800000002</v>
      </c>
      <c r="Q62" s="515">
        <f t="shared" si="14"/>
        <v>2.1445425599999997</v>
      </c>
      <c r="R62" s="518">
        <f t="shared" si="15"/>
        <v>260344.36911141334</v>
      </c>
    </row>
    <row r="63" spans="1:18" ht="28.5" hidden="1" outlineLevel="1" x14ac:dyDescent="0.15">
      <c r="A63" s="517" t="s">
        <v>334</v>
      </c>
      <c r="B63" s="509" t="s">
        <v>406</v>
      </c>
      <c r="C63" s="510">
        <v>4.74</v>
      </c>
      <c r="D63" s="510"/>
      <c r="E63" s="510">
        <v>0.18</v>
      </c>
      <c r="F63" s="510"/>
      <c r="G63" s="510"/>
      <c r="H63" s="510">
        <v>2.35</v>
      </c>
      <c r="I63" s="511">
        <f t="shared" si="17"/>
        <v>7.27</v>
      </c>
      <c r="J63" s="600">
        <f>'燃料参数Fuel EF'!B13</f>
        <v>21.1</v>
      </c>
      <c r="K63" s="599">
        <f>'燃料参数Fuel EF'!C13</f>
        <v>98</v>
      </c>
      <c r="L63" s="520">
        <f>'燃料参数Fuel EF'!D13</f>
        <v>41816</v>
      </c>
      <c r="M63" s="512">
        <f>'燃料参数Fuel EF'!E13</f>
        <v>3.0000000000000001E-3</v>
      </c>
      <c r="N63" s="512">
        <f>'燃料参数Fuel EF'!F13</f>
        <v>5.9999999999999995E-4</v>
      </c>
      <c r="O63" s="515">
        <f t="shared" si="16"/>
        <v>230492.53234186667</v>
      </c>
      <c r="P63" s="515">
        <f t="shared" si="13"/>
        <v>9.1200696000000008</v>
      </c>
      <c r="Q63" s="515">
        <f t="shared" si="14"/>
        <v>1.8240139199999998</v>
      </c>
      <c r="R63" s="518">
        <f t="shared" si="15"/>
        <v>231264.09023002666</v>
      </c>
    </row>
    <row r="64" spans="1:18" ht="42.75" hidden="1" outlineLevel="1" x14ac:dyDescent="0.15">
      <c r="A64" s="517" t="s">
        <v>335</v>
      </c>
      <c r="B64" s="509" t="s">
        <v>406</v>
      </c>
      <c r="C64" s="510"/>
      <c r="D64" s="510"/>
      <c r="E64" s="510"/>
      <c r="F64" s="510"/>
      <c r="G64" s="510"/>
      <c r="H64" s="510"/>
      <c r="I64" s="511">
        <f t="shared" si="17"/>
        <v>0</v>
      </c>
      <c r="J64" s="600">
        <f>'燃料参数Fuel EF'!B14</f>
        <v>17.2</v>
      </c>
      <c r="K64" s="599">
        <f>'燃料参数Fuel EF'!C14</f>
        <v>99</v>
      </c>
      <c r="L64" s="520">
        <f>'燃料参数Fuel EF'!D14</f>
        <v>50179</v>
      </c>
      <c r="M64" s="512">
        <f>'燃料参数Fuel EF'!E14</f>
        <v>1E-3</v>
      </c>
      <c r="N64" s="512">
        <f>'燃料参数Fuel EF'!F14</f>
        <v>1E-4</v>
      </c>
      <c r="O64" s="515">
        <f t="shared" si="16"/>
        <v>0</v>
      </c>
      <c r="P64" s="515">
        <f t="shared" si="13"/>
        <v>0</v>
      </c>
      <c r="Q64" s="515">
        <f t="shared" si="14"/>
        <v>0</v>
      </c>
      <c r="R64" s="518">
        <f t="shared" si="15"/>
        <v>0</v>
      </c>
    </row>
    <row r="65" spans="1:18" ht="28.5" hidden="1" outlineLevel="1" x14ac:dyDescent="0.15">
      <c r="A65" s="517" t="s">
        <v>336</v>
      </c>
      <c r="B65" s="509" t="s">
        <v>406</v>
      </c>
      <c r="C65" s="510">
        <v>0.06</v>
      </c>
      <c r="D65" s="510"/>
      <c r="E65" s="510">
        <v>2.85</v>
      </c>
      <c r="F65" s="510"/>
      <c r="G65" s="510"/>
      <c r="H65" s="510">
        <v>1.65</v>
      </c>
      <c r="I65" s="511">
        <f t="shared" si="17"/>
        <v>4.5600000000000005</v>
      </c>
      <c r="J65" s="600">
        <f>'燃料参数Fuel EF'!B15</f>
        <v>18.2</v>
      </c>
      <c r="K65" s="599">
        <f>'燃料参数Fuel EF'!C15</f>
        <v>99</v>
      </c>
      <c r="L65" s="520">
        <f>'燃料参数Fuel EF'!D15</f>
        <v>45998</v>
      </c>
      <c r="M65" s="512">
        <f>'燃料参数Fuel EF'!E15</f>
        <v>1E-3</v>
      </c>
      <c r="N65" s="512">
        <f>'燃料参数Fuel EF'!F15</f>
        <v>1E-4</v>
      </c>
      <c r="O65" s="515">
        <f t="shared" si="16"/>
        <v>138574.01638080002</v>
      </c>
      <c r="P65" s="515">
        <f t="shared" si="13"/>
        <v>2.0975088000000004</v>
      </c>
      <c r="Q65" s="515">
        <f t="shared" si="14"/>
        <v>0.20975088000000003</v>
      </c>
      <c r="R65" s="518">
        <f t="shared" si="15"/>
        <v>138688.95986304001</v>
      </c>
    </row>
    <row r="66" spans="1:18" ht="28.5" hidden="1" outlineLevel="1" x14ac:dyDescent="0.15">
      <c r="A66" s="517" t="s">
        <v>337</v>
      </c>
      <c r="B66" s="509" t="s">
        <v>323</v>
      </c>
      <c r="C66" s="510">
        <v>5.03</v>
      </c>
      <c r="D66" s="510">
        <v>0.73</v>
      </c>
      <c r="E66" s="510"/>
      <c r="F66" s="510">
        <v>0.54</v>
      </c>
      <c r="G66" s="510">
        <v>4.22</v>
      </c>
      <c r="H66" s="510">
        <v>0.01</v>
      </c>
      <c r="I66" s="511">
        <f t="shared" si="17"/>
        <v>10.53</v>
      </c>
      <c r="J66" s="599">
        <f>'燃料参数Fuel EF'!B16</f>
        <v>15.32</v>
      </c>
      <c r="K66" s="599">
        <f>'燃料参数Fuel EF'!C16</f>
        <v>99</v>
      </c>
      <c r="L66" s="520">
        <f>'燃料参数Fuel EF'!D16</f>
        <v>389310</v>
      </c>
      <c r="M66" s="512">
        <f>'燃料参数Fuel EF'!E16</f>
        <v>1E-3</v>
      </c>
      <c r="N66" s="512">
        <f>'燃料参数Fuel EF'!F16</f>
        <v>1E-4</v>
      </c>
      <c r="O66" s="515">
        <f t="shared" si="16"/>
        <v>2279761.0051787999</v>
      </c>
      <c r="P66" s="515">
        <f t="shared" si="13"/>
        <v>40.994343000000001</v>
      </c>
      <c r="Q66" s="515">
        <f t="shared" si="14"/>
        <v>4.0994342999999995</v>
      </c>
      <c r="R66" s="518">
        <f t="shared" si="15"/>
        <v>2282007.4951751996</v>
      </c>
    </row>
    <row r="67" spans="1:18" ht="42.75" hidden="1" outlineLevel="1" x14ac:dyDescent="0.15">
      <c r="A67" s="517" t="s">
        <v>338</v>
      </c>
      <c r="B67" s="509" t="s">
        <v>406</v>
      </c>
      <c r="C67" s="510">
        <v>1.72</v>
      </c>
      <c r="D67" s="510"/>
      <c r="E67" s="510"/>
      <c r="F67" s="510"/>
      <c r="G67" s="510"/>
      <c r="H67" s="510"/>
      <c r="I67" s="511">
        <f t="shared" si="17"/>
        <v>1.72</v>
      </c>
      <c r="J67" s="601">
        <f>'燃料参数Fuel EF'!B17</f>
        <v>20</v>
      </c>
      <c r="K67" s="599">
        <f>'燃料参数Fuel EF'!C17</f>
        <v>98</v>
      </c>
      <c r="L67" s="514">
        <f>'燃料参数Fuel EF'!D17</f>
        <v>35168</v>
      </c>
      <c r="M67" s="512">
        <f>'燃料参数Fuel EF'!E17</f>
        <v>3.0000000000000001E-3</v>
      </c>
      <c r="N67" s="512">
        <f>'燃料参数Fuel EF'!F17</f>
        <v>5.9999999999999995E-4</v>
      </c>
      <c r="O67" s="515">
        <f t="shared" si="16"/>
        <v>43471.399253333329</v>
      </c>
      <c r="P67" s="515">
        <f t="shared" si="13"/>
        <v>1.8146688</v>
      </c>
      <c r="Q67" s="515">
        <f t="shared" si="14"/>
        <v>0.36293375999999994</v>
      </c>
      <c r="R67" s="518">
        <f t="shared" si="15"/>
        <v>43624.920233813325</v>
      </c>
    </row>
    <row r="68" spans="1:18" ht="28.5" hidden="1" outlineLevel="1" x14ac:dyDescent="0.15">
      <c r="A68" s="517" t="s">
        <v>339</v>
      </c>
      <c r="B68" s="509" t="s">
        <v>406</v>
      </c>
      <c r="C68" s="522">
        <v>4.74</v>
      </c>
      <c r="D68" s="522"/>
      <c r="E68" s="522"/>
      <c r="F68" s="522"/>
      <c r="G68" s="522"/>
      <c r="H68" s="522"/>
      <c r="I68" s="511">
        <f t="shared" si="17"/>
        <v>4.74</v>
      </c>
      <c r="J68" s="512">
        <f>'燃料参数Fuel EF'!B18</f>
        <v>29.42</v>
      </c>
      <c r="K68" s="599">
        <f>'燃料参数Fuel EF'!C18</f>
        <v>93</v>
      </c>
      <c r="L68" s="514">
        <f>'燃料参数Fuel EF'!D18</f>
        <v>38099</v>
      </c>
      <c r="M68" s="512">
        <f>'燃料参数Fuel EF'!E18</f>
        <v>1E-3</v>
      </c>
      <c r="N68" s="512">
        <f>'燃料参数Fuel EF'!F18</f>
        <v>1.5E-3</v>
      </c>
      <c r="O68" s="515">
        <f t="shared" si="16"/>
        <v>181171.11859572004</v>
      </c>
      <c r="P68" s="515">
        <f t="shared" si="13"/>
        <v>1.8058926000000002</v>
      </c>
      <c r="Q68" s="515">
        <f t="shared" si="14"/>
        <v>2.7088388999999999</v>
      </c>
      <c r="R68" s="518">
        <f t="shared" si="15"/>
        <v>182023.49990292004</v>
      </c>
    </row>
    <row r="69" spans="1:18" ht="28.5" hidden="1" outlineLevel="1" x14ac:dyDescent="0.15">
      <c r="A69" s="517" t="s">
        <v>247</v>
      </c>
      <c r="B69" s="523" t="s">
        <v>407</v>
      </c>
      <c r="C69" s="522">
        <v>11.94</v>
      </c>
      <c r="D69" s="522"/>
      <c r="E69" s="522">
        <v>77.25</v>
      </c>
      <c r="F69" s="522">
        <v>360.26</v>
      </c>
      <c r="G69" s="522">
        <v>30.75</v>
      </c>
      <c r="H69" s="522">
        <v>163.47999999999999</v>
      </c>
      <c r="I69" s="511">
        <f t="shared" si="17"/>
        <v>643.67999999999995</v>
      </c>
      <c r="J69" s="599">
        <f>'燃料参数Fuel EF'!B19</f>
        <v>0</v>
      </c>
      <c r="K69" s="599">
        <f>'燃料参数Fuel EF'!C19</f>
        <v>0</v>
      </c>
      <c r="L69" s="599">
        <f>'燃料参数Fuel EF'!D19</f>
        <v>0</v>
      </c>
      <c r="M69" s="614"/>
      <c r="N69" s="614"/>
      <c r="P69" s="515"/>
      <c r="Q69" s="515"/>
      <c r="R69" s="518">
        <f t="shared" si="15"/>
        <v>0</v>
      </c>
    </row>
    <row r="70" spans="1:18" hidden="1" outlineLevel="1" x14ac:dyDescent="0.15">
      <c r="A70" s="744"/>
      <c r="B70" s="823"/>
      <c r="C70" s="823"/>
      <c r="D70" s="823"/>
      <c r="E70" s="823"/>
      <c r="F70" s="823"/>
      <c r="G70" s="823"/>
      <c r="H70" s="823"/>
      <c r="I70" s="823"/>
      <c r="J70" s="745"/>
      <c r="K70" s="745"/>
      <c r="L70" s="767"/>
      <c r="M70" s="525"/>
      <c r="N70" s="526" t="s">
        <v>343</v>
      </c>
      <c r="O70" s="527">
        <f>SUM(O53:O68)</f>
        <v>838580430.95798194</v>
      </c>
      <c r="P70" s="527">
        <f>SUM(P53:P68)</f>
        <v>9181.2601917999964</v>
      </c>
      <c r="Q70" s="527">
        <f>SUM(Q53:Q68)</f>
        <v>12897.783865740001</v>
      </c>
      <c r="R70" s="605">
        <f>O70+P70*25+Q70*298</f>
        <v>842653502.05476737</v>
      </c>
    </row>
    <row r="71" spans="1:18" hidden="1" outlineLevel="1" x14ac:dyDescent="0.15">
      <c r="A71" s="985" t="s">
        <v>147</v>
      </c>
      <c r="B71" s="986"/>
      <c r="C71" s="986"/>
      <c r="D71" s="986"/>
      <c r="E71" s="986"/>
      <c r="F71" s="986"/>
    </row>
    <row r="72" spans="1:18" hidden="1" outlineLevel="1" x14ac:dyDescent="0.15">
      <c r="A72" s="994" t="s">
        <v>361</v>
      </c>
      <c r="B72" s="995"/>
      <c r="C72" s="995"/>
      <c r="D72" s="995"/>
      <c r="E72" s="995"/>
    </row>
    <row r="73" spans="1:18" hidden="1" outlineLevel="1" x14ac:dyDescent="0.15">
      <c r="A73" s="994" t="s">
        <v>341</v>
      </c>
      <c r="B73" s="995"/>
      <c r="C73" s="995"/>
    </row>
    <row r="74" spans="1:18" hidden="1" outlineLevel="1" x14ac:dyDescent="0.15">
      <c r="A74" s="572"/>
      <c r="B74" s="572"/>
      <c r="C74" s="572"/>
      <c r="D74" s="572"/>
      <c r="E74" s="572"/>
      <c r="F74" s="572"/>
      <c r="G74" s="572"/>
      <c r="H74" s="572"/>
      <c r="I74" s="572"/>
      <c r="J74" s="572"/>
      <c r="K74" s="572"/>
      <c r="L74" s="572"/>
      <c r="M74" s="572"/>
      <c r="N74" s="572"/>
      <c r="O74" s="572"/>
      <c r="P74" s="572"/>
      <c r="Q74" s="572"/>
      <c r="R74" s="572"/>
    </row>
    <row r="75" spans="1:18" s="547" customFormat="1" ht="39.75" hidden="1" customHeight="1" outlineLevel="1" x14ac:dyDescent="0.15">
      <c r="A75" s="990" t="s">
        <v>81</v>
      </c>
      <c r="B75" s="990"/>
      <c r="C75" s="990"/>
      <c r="D75" s="990"/>
      <c r="E75" s="990"/>
      <c r="F75" s="991"/>
      <c r="G75" s="991"/>
      <c r="H75" s="991"/>
      <c r="I75" s="991"/>
      <c r="J75" s="992"/>
      <c r="K75" s="992"/>
      <c r="L75" s="992"/>
      <c r="M75" s="992"/>
      <c r="N75" s="992"/>
      <c r="P75" s="571"/>
    </row>
    <row r="76" spans="1:18" s="547" customFormat="1" ht="71.25" hidden="1" outlineLevel="1" x14ac:dyDescent="0.15">
      <c r="A76" s="1011" t="s">
        <v>345</v>
      </c>
      <c r="B76" s="534" t="s">
        <v>356</v>
      </c>
      <c r="C76" s="535" t="s">
        <v>356</v>
      </c>
      <c r="D76" s="535" t="s">
        <v>360</v>
      </c>
      <c r="E76" s="537" t="s">
        <v>351</v>
      </c>
      <c r="F76" s="534" t="s">
        <v>353</v>
      </c>
      <c r="G76" s="535" t="s">
        <v>353</v>
      </c>
      <c r="H76" s="535" t="s">
        <v>350</v>
      </c>
      <c r="I76" s="535" t="s">
        <v>352</v>
      </c>
      <c r="J76" s="534" t="s">
        <v>354</v>
      </c>
      <c r="K76" s="535" t="s">
        <v>355</v>
      </c>
      <c r="L76" s="535" t="s">
        <v>363</v>
      </c>
      <c r="M76" s="537" t="s">
        <v>362</v>
      </c>
      <c r="N76" s="537" t="s">
        <v>357</v>
      </c>
      <c r="R76" s="826"/>
    </row>
    <row r="77" spans="1:18" s="547" customFormat="1" ht="28.5" hidden="1" outlineLevel="1" x14ac:dyDescent="0.15">
      <c r="A77" s="1012"/>
      <c r="B77" s="539" t="s">
        <v>144</v>
      </c>
      <c r="C77" s="540" t="s">
        <v>349</v>
      </c>
      <c r="D77" s="541" t="s">
        <v>145</v>
      </c>
      <c r="E77" s="542" t="s">
        <v>349</v>
      </c>
      <c r="F77" s="543" t="s">
        <v>146</v>
      </c>
      <c r="G77" s="540" t="s">
        <v>349</v>
      </c>
      <c r="H77" s="541" t="s">
        <v>145</v>
      </c>
      <c r="I77" s="540" t="s">
        <v>349</v>
      </c>
      <c r="J77" s="543" t="s">
        <v>146</v>
      </c>
      <c r="K77" s="541" t="s">
        <v>145</v>
      </c>
      <c r="L77" s="541" t="s">
        <v>146</v>
      </c>
      <c r="M77" s="542" t="s">
        <v>349</v>
      </c>
      <c r="N77" s="542" t="s">
        <v>349</v>
      </c>
      <c r="R77" s="842"/>
    </row>
    <row r="78" spans="1:18" s="547" customFormat="1" hidden="1" outlineLevel="1" x14ac:dyDescent="0.15">
      <c r="A78" s="674" t="s">
        <v>272</v>
      </c>
      <c r="B78" s="552">
        <v>223</v>
      </c>
      <c r="C78" s="549">
        <f t="shared" ref="C78:C83" si="18">B78*10000</f>
        <v>2230000</v>
      </c>
      <c r="D78" s="552">
        <v>7.51</v>
      </c>
      <c r="E78" s="827">
        <f t="shared" ref="E78:E83" si="19">C78*(100-D78)/100</f>
        <v>2062527</v>
      </c>
      <c r="F78" s="552">
        <v>4</v>
      </c>
      <c r="G78" s="549">
        <f t="shared" ref="G78:G83" si="20">F78*10000</f>
        <v>40000</v>
      </c>
      <c r="H78" s="550">
        <v>1.39</v>
      </c>
      <c r="I78" s="827">
        <f t="shared" ref="I78:I83" si="21">(1-H78/100)*G78</f>
        <v>39444</v>
      </c>
      <c r="J78" s="552"/>
      <c r="K78" s="552"/>
      <c r="L78" s="577"/>
      <c r="M78" s="557">
        <f t="shared" ref="M78:M79" si="22">J78*(1-K78/100)*10000+L78*10000</f>
        <v>0</v>
      </c>
      <c r="N78" s="557">
        <f>M78+I78+E78</f>
        <v>2101971</v>
      </c>
      <c r="R78" s="826"/>
    </row>
    <row r="79" spans="1:18" s="547" customFormat="1" hidden="1" outlineLevel="1" x14ac:dyDescent="0.15">
      <c r="A79" s="675" t="s">
        <v>273</v>
      </c>
      <c r="B79" s="552">
        <v>399</v>
      </c>
      <c r="C79" s="549">
        <f t="shared" si="18"/>
        <v>3990000</v>
      </c>
      <c r="D79" s="552">
        <v>6.53</v>
      </c>
      <c r="E79" s="551">
        <f t="shared" si="19"/>
        <v>3729453</v>
      </c>
      <c r="F79" s="552">
        <v>0.1</v>
      </c>
      <c r="G79" s="549">
        <f t="shared" si="20"/>
        <v>1000</v>
      </c>
      <c r="H79" s="550">
        <v>1.96</v>
      </c>
      <c r="I79" s="551">
        <f t="shared" si="21"/>
        <v>980.40000000000009</v>
      </c>
      <c r="J79" s="552"/>
      <c r="K79" s="559"/>
      <c r="L79" s="577"/>
      <c r="M79" s="557">
        <f t="shared" si="22"/>
        <v>0</v>
      </c>
      <c r="N79" s="557">
        <f>M79+I79+E79</f>
        <v>3730433.4</v>
      </c>
      <c r="R79" s="842"/>
    </row>
    <row r="80" spans="1:18" s="547" customFormat="1" hidden="1" outlineLevel="1" x14ac:dyDescent="0.15">
      <c r="A80" s="675" t="s">
        <v>274</v>
      </c>
      <c r="B80" s="552">
        <v>1633</v>
      </c>
      <c r="C80" s="549">
        <f t="shared" si="18"/>
        <v>16330000</v>
      </c>
      <c r="D80" s="552">
        <v>6.67</v>
      </c>
      <c r="E80" s="551">
        <f t="shared" si="19"/>
        <v>15240789</v>
      </c>
      <c r="F80" s="552">
        <v>6</v>
      </c>
      <c r="G80" s="549">
        <f t="shared" si="20"/>
        <v>60000</v>
      </c>
      <c r="H80" s="550">
        <v>1.96</v>
      </c>
      <c r="I80" s="551">
        <f t="shared" si="21"/>
        <v>58824</v>
      </c>
      <c r="J80" s="552">
        <v>7.1</v>
      </c>
      <c r="K80" s="559">
        <v>4.22</v>
      </c>
      <c r="L80" s="577"/>
      <c r="M80" s="557">
        <f>J80*(1-K80/100)*10000+L80*10000</f>
        <v>68003.8</v>
      </c>
      <c r="N80" s="557">
        <f>M80+I80+E80</f>
        <v>15367616.800000001</v>
      </c>
    </row>
    <row r="81" spans="1:18" s="547" customFormat="1" hidden="1" outlineLevel="1" x14ac:dyDescent="0.15">
      <c r="A81" s="675" t="s">
        <v>275</v>
      </c>
      <c r="B81" s="552">
        <v>1734</v>
      </c>
      <c r="C81" s="549">
        <f t="shared" si="18"/>
        <v>17340000</v>
      </c>
      <c r="D81" s="552">
        <v>7.99</v>
      </c>
      <c r="E81" s="551">
        <f t="shared" si="19"/>
        <v>15954534</v>
      </c>
      <c r="F81" s="552">
        <v>26</v>
      </c>
      <c r="G81" s="549">
        <f t="shared" si="20"/>
        <v>260000</v>
      </c>
      <c r="H81" s="550">
        <v>0.45</v>
      </c>
      <c r="I81" s="551">
        <f t="shared" si="21"/>
        <v>258830</v>
      </c>
      <c r="J81" s="552"/>
      <c r="K81" s="559"/>
      <c r="L81" s="577"/>
      <c r="M81" s="557">
        <f t="shared" ref="M81:M83" si="23">J81*(1-K81/100)*10000+L81*10000</f>
        <v>0</v>
      </c>
      <c r="N81" s="557">
        <f t="shared" ref="N81:N83" si="24">M81+I81+E81</f>
        <v>16213364</v>
      </c>
      <c r="Q81" s="826"/>
    </row>
    <row r="82" spans="1:18" s="547" customFormat="1" hidden="1" outlineLevel="1" x14ac:dyDescent="0.15">
      <c r="A82" s="675" t="s">
        <v>276</v>
      </c>
      <c r="B82" s="552">
        <v>1801</v>
      </c>
      <c r="C82" s="549">
        <f t="shared" si="18"/>
        <v>18010000</v>
      </c>
      <c r="D82" s="552">
        <v>7.77</v>
      </c>
      <c r="E82" s="551">
        <f t="shared" si="19"/>
        <v>16610623</v>
      </c>
      <c r="F82" s="552">
        <v>14</v>
      </c>
      <c r="G82" s="549">
        <f t="shared" si="20"/>
        <v>140000</v>
      </c>
      <c r="H82" s="550">
        <v>0.39</v>
      </c>
      <c r="I82" s="551">
        <f>(1-H82/100)*G82</f>
        <v>139454</v>
      </c>
      <c r="J82" s="552">
        <v>14.4</v>
      </c>
      <c r="K82" s="559">
        <v>4.22</v>
      </c>
      <c r="L82" s="577"/>
      <c r="M82" s="557">
        <f t="shared" si="23"/>
        <v>137923.20000000001</v>
      </c>
      <c r="N82" s="557">
        <f>M82+I82+E82</f>
        <v>16888000.199999999</v>
      </c>
      <c r="Q82" s="826"/>
    </row>
    <row r="83" spans="1:18" s="547" customFormat="1" hidden="1" outlineLevel="1" x14ac:dyDescent="0.15">
      <c r="A83" s="675" t="s">
        <v>277</v>
      </c>
      <c r="B83" s="552">
        <v>2591</v>
      </c>
      <c r="C83" s="549">
        <f t="shared" si="18"/>
        <v>25910000</v>
      </c>
      <c r="D83" s="552">
        <v>7.23</v>
      </c>
      <c r="E83" s="551">
        <f t="shared" si="19"/>
        <v>24036707</v>
      </c>
      <c r="F83" s="552">
        <v>2</v>
      </c>
      <c r="G83" s="549">
        <f t="shared" si="20"/>
        <v>20000</v>
      </c>
      <c r="H83" s="552">
        <v>1.96</v>
      </c>
      <c r="I83" s="829">
        <f t="shared" si="21"/>
        <v>19608</v>
      </c>
      <c r="J83" s="552">
        <v>2.7</v>
      </c>
      <c r="K83" s="559">
        <v>4.22</v>
      </c>
      <c r="L83" s="577"/>
      <c r="M83" s="557">
        <f t="shared" si="23"/>
        <v>25860.600000000002</v>
      </c>
      <c r="N83" s="557">
        <f t="shared" si="24"/>
        <v>24082175.600000001</v>
      </c>
      <c r="Q83" s="828"/>
    </row>
    <row r="84" spans="1:18" s="547" customFormat="1" hidden="1" outlineLevel="1" x14ac:dyDescent="0.15">
      <c r="A84" s="830" t="s">
        <v>343</v>
      </c>
      <c r="B84" s="563"/>
      <c r="C84" s="677"/>
      <c r="D84" s="563"/>
      <c r="E84" s="565">
        <f>SUM(E78:E83)</f>
        <v>77634633</v>
      </c>
      <c r="F84" s="563"/>
      <c r="G84" s="563"/>
      <c r="H84" s="563"/>
      <c r="I84" s="831">
        <f>SUM(I78:I83)</f>
        <v>517140.4</v>
      </c>
      <c r="J84" s="563"/>
      <c r="K84" s="525"/>
      <c r="L84" s="567"/>
      <c r="M84" s="569">
        <f>SUM(M78:M83)</f>
        <v>231787.6</v>
      </c>
      <c r="N84" s="570">
        <f>SUM(N78:N83)</f>
        <v>78383561</v>
      </c>
    </row>
    <row r="85" spans="1:18" hidden="1" outlineLevel="1" x14ac:dyDescent="0.15">
      <c r="A85" s="547" t="s">
        <v>358</v>
      </c>
      <c r="B85" s="547"/>
      <c r="C85" s="547"/>
      <c r="D85" s="547"/>
      <c r="E85" s="547"/>
      <c r="F85" s="547"/>
      <c r="G85" s="547"/>
      <c r="H85" s="547"/>
      <c r="I85" s="547"/>
      <c r="J85" s="547"/>
      <c r="K85" s="547"/>
      <c r="L85" s="572"/>
      <c r="M85" s="572"/>
      <c r="N85" s="547"/>
    </row>
    <row r="86" spans="1:18" hidden="1" outlineLevel="1" x14ac:dyDescent="0.15"/>
    <row r="87" spans="1:18" ht="38.25" hidden="1" customHeight="1" outlineLevel="1" x14ac:dyDescent="0.15">
      <c r="A87" s="990" t="s">
        <v>163</v>
      </c>
      <c r="B87" s="983"/>
      <c r="C87" s="983"/>
      <c r="D87" s="983"/>
      <c r="E87" s="983"/>
      <c r="F87" s="983"/>
      <c r="G87" s="983"/>
      <c r="H87" s="983"/>
      <c r="I87" s="983"/>
      <c r="J87" s="983"/>
      <c r="K87" s="983"/>
      <c r="L87" s="983"/>
      <c r="M87" s="573"/>
      <c r="N87" s="573"/>
    </row>
    <row r="88" spans="1:18" ht="37.5" hidden="1" outlineLevel="1" x14ac:dyDescent="0.15">
      <c r="A88" s="553"/>
      <c r="B88" s="575" t="s">
        <v>349</v>
      </c>
      <c r="C88" s="554"/>
      <c r="D88" s="498" t="s">
        <v>491</v>
      </c>
      <c r="E88" s="498" t="s">
        <v>492</v>
      </c>
      <c r="F88" s="498" t="s">
        <v>493</v>
      </c>
      <c r="G88" s="498" t="s">
        <v>494</v>
      </c>
      <c r="H88" s="555"/>
      <c r="I88" s="498" t="s">
        <v>495</v>
      </c>
      <c r="J88" s="498" t="s">
        <v>496</v>
      </c>
      <c r="K88" s="498" t="s">
        <v>497</v>
      </c>
      <c r="L88" s="500" t="s">
        <v>498</v>
      </c>
      <c r="M88" s="573"/>
      <c r="N88" s="573"/>
    </row>
    <row r="89" spans="1:18" ht="101.25" hidden="1" customHeight="1" outlineLevel="1" x14ac:dyDescent="0.15">
      <c r="A89" s="576" t="s">
        <v>364</v>
      </c>
      <c r="B89" s="577">
        <f>N84</f>
        <v>78383561</v>
      </c>
      <c r="C89" s="578" t="s">
        <v>365</v>
      </c>
      <c r="D89" s="579">
        <f>O70</f>
        <v>838580430.95798194</v>
      </c>
      <c r="E89" s="579">
        <f t="shared" ref="E89:G89" si="25">P70</f>
        <v>9181.2601917999964</v>
      </c>
      <c r="F89" s="579">
        <f t="shared" si="25"/>
        <v>12897.783865740001</v>
      </c>
      <c r="G89" s="579">
        <f t="shared" si="25"/>
        <v>842653502.05476737</v>
      </c>
      <c r="H89" s="578" t="s">
        <v>471</v>
      </c>
      <c r="I89" s="580">
        <f>D89/B89</f>
        <v>10.698422223481042</v>
      </c>
      <c r="J89" s="580">
        <f>E89/B89</f>
        <v>1.1713247107770463E-4</v>
      </c>
      <c r="K89" s="580">
        <f>F89/B89</f>
        <v>1.6454705171840817E-4</v>
      </c>
      <c r="L89" s="581">
        <f>G89/B89</f>
        <v>10.75038555667007</v>
      </c>
      <c r="M89" s="573"/>
      <c r="N89" s="573"/>
    </row>
    <row r="90" spans="1:18" ht="153" hidden="1" customHeight="1" outlineLevel="1" x14ac:dyDescent="0.15">
      <c r="A90" s="576" t="s">
        <v>453</v>
      </c>
      <c r="B90" s="843">
        <f>'06-11年电网电量交换Grid Exchange'!E17+'06-11年电网电量交换Grid Exchange'!E16</f>
        <v>259275</v>
      </c>
      <c r="C90" s="610" t="s">
        <v>193</v>
      </c>
      <c r="D90" s="832">
        <f>'06-11年电网电量交换Grid Exchange'!$E$16*东北电网NE!I86</f>
        <v>2038255.347593857</v>
      </c>
      <c r="E90" s="832">
        <f>'06-11年电网电量交换Grid Exchange'!$E$16*东北电网NE!J86</f>
        <v>22.427592294263185</v>
      </c>
      <c r="F90" s="832">
        <f>'06-11年电网电量交换Grid Exchange'!$E$16*东北电网NE!K86</f>
        <v>31.323580854059887</v>
      </c>
      <c r="G90" s="832">
        <f>'06-11年电网电量交换Grid Exchange'!$E$16*东北电网NE!L86</f>
        <v>2048150.4644957236</v>
      </c>
      <c r="H90" s="578" t="s">
        <v>455</v>
      </c>
      <c r="I90" s="834">
        <f>SUM(D89:D91)/SUM($B$89:$B$90)</f>
        <v>10.69687485870063</v>
      </c>
      <c r="J90" s="834">
        <f t="shared" ref="J90:L90" si="26">SUM(E89:E91)/SUM($B$89:$B$90)</f>
        <v>1.1711621415678583E-4</v>
      </c>
      <c r="K90" s="834">
        <f t="shared" si="26"/>
        <v>1.6452393567595455E-4</v>
      </c>
      <c r="L90" s="835">
        <f t="shared" si="26"/>
        <v>10.748830896885982</v>
      </c>
      <c r="M90" s="573"/>
      <c r="N90" s="573"/>
    </row>
    <row r="91" spans="1:18" ht="63" hidden="1" customHeight="1" outlineLevel="1" x14ac:dyDescent="0.15">
      <c r="A91" s="836"/>
      <c r="B91" s="584"/>
      <c r="C91" s="837" t="s">
        <v>293</v>
      </c>
      <c r="D91" s="838">
        <f>'06-11年电网电量交换Grid Exchange'!$E$17*华中电网Central!I90</f>
        <v>613888.91974095337</v>
      </c>
      <c r="E91" s="838">
        <f>'06-11年电网电量交换Grid Exchange'!$E$17*华中电网Central!J90</f>
        <v>6.6634387787266594</v>
      </c>
      <c r="F91" s="838">
        <f>'06-11年电网电量交换Grid Exchange'!$E$17*华中电网Central!K90</f>
        <v>9.5214448445822732</v>
      </c>
      <c r="G91" s="838">
        <f>'06-11年电网电量交换Grid Exchange'!$E$17*华中电网Central!L90</f>
        <v>616892.89627410716</v>
      </c>
      <c r="H91" s="837"/>
      <c r="I91" s="839"/>
      <c r="J91" s="839"/>
      <c r="K91" s="839"/>
      <c r="L91" s="840"/>
      <c r="M91" s="573"/>
      <c r="N91" s="573"/>
    </row>
    <row r="92" spans="1:18" collapsed="1" x14ac:dyDescent="0.15"/>
    <row r="93" spans="1:18" ht="18.75" x14ac:dyDescent="0.15">
      <c r="A93" s="496" t="s">
        <v>76</v>
      </c>
    </row>
    <row r="94" spans="1:18" ht="40.5" hidden="1" customHeight="1" outlineLevel="1" x14ac:dyDescent="0.15">
      <c r="A94" s="1066" t="s">
        <v>89</v>
      </c>
      <c r="B94" s="1066"/>
      <c r="C94" s="1066"/>
      <c r="D94" s="1066"/>
      <c r="E94" s="1066"/>
      <c r="F94" s="1066"/>
      <c r="G94" s="1066"/>
      <c r="H94" s="1066"/>
      <c r="I94" s="1066"/>
      <c r="J94" s="1066"/>
      <c r="K94" s="1066"/>
      <c r="L94" s="1066"/>
      <c r="M94" s="1066"/>
      <c r="N94" s="1066"/>
      <c r="O94" s="1067"/>
      <c r="P94" s="1067"/>
      <c r="Q94" s="1067"/>
      <c r="R94" s="1067"/>
    </row>
    <row r="95" spans="1:18" ht="80.25" hidden="1" outlineLevel="1" x14ac:dyDescent="0.15">
      <c r="A95" s="498" t="s">
        <v>398</v>
      </c>
      <c r="B95" s="498" t="s">
        <v>399</v>
      </c>
      <c r="C95" s="498" t="s">
        <v>266</v>
      </c>
      <c r="D95" s="498" t="s">
        <v>267</v>
      </c>
      <c r="E95" s="498" t="s">
        <v>268</v>
      </c>
      <c r="F95" s="498" t="s">
        <v>269</v>
      </c>
      <c r="G95" s="498" t="s">
        <v>270</v>
      </c>
      <c r="H95" s="498" t="s">
        <v>271</v>
      </c>
      <c r="I95" s="498" t="s">
        <v>255</v>
      </c>
      <c r="J95" s="498" t="s">
        <v>156</v>
      </c>
      <c r="K95" s="498" t="s">
        <v>218</v>
      </c>
      <c r="L95" s="499" t="s">
        <v>217</v>
      </c>
      <c r="M95" s="498" t="s">
        <v>482</v>
      </c>
      <c r="N95" s="498" t="s">
        <v>483</v>
      </c>
      <c r="O95" s="498" t="s">
        <v>484</v>
      </c>
      <c r="P95" s="498" t="s">
        <v>485</v>
      </c>
      <c r="Q95" s="498" t="s">
        <v>486</v>
      </c>
      <c r="R95" s="500" t="s">
        <v>487</v>
      </c>
    </row>
    <row r="96" spans="1:18" ht="93.75" hidden="1" customHeight="1" outlineLevel="1" x14ac:dyDescent="0.15">
      <c r="A96" s="732"/>
      <c r="B96" s="732"/>
      <c r="C96" s="732"/>
      <c r="D96" s="732"/>
      <c r="E96" s="732"/>
      <c r="F96" s="732"/>
      <c r="G96" s="732"/>
      <c r="H96" s="732"/>
      <c r="I96" s="732"/>
      <c r="J96" s="734" t="s">
        <v>92</v>
      </c>
      <c r="K96" s="732" t="s">
        <v>404</v>
      </c>
      <c r="L96" s="734" t="s">
        <v>488</v>
      </c>
      <c r="M96" s="734" t="s">
        <v>489</v>
      </c>
      <c r="N96" s="734" t="s">
        <v>490</v>
      </c>
      <c r="O96" s="734" t="s">
        <v>405</v>
      </c>
      <c r="P96" s="734" t="s">
        <v>405</v>
      </c>
      <c r="Q96" s="734" t="s">
        <v>405</v>
      </c>
      <c r="R96" s="817" t="s">
        <v>405</v>
      </c>
    </row>
    <row r="97" spans="1:18" hidden="1" outlineLevel="1" x14ac:dyDescent="0.15">
      <c r="A97" s="768"/>
      <c r="B97" s="591"/>
      <c r="C97" s="591" t="s">
        <v>380</v>
      </c>
      <c r="D97" s="591" t="s">
        <v>381</v>
      </c>
      <c r="E97" s="591" t="s">
        <v>382</v>
      </c>
      <c r="F97" s="591" t="s">
        <v>388</v>
      </c>
      <c r="G97" s="591" t="s">
        <v>384</v>
      </c>
      <c r="H97" s="591" t="s">
        <v>385</v>
      </c>
      <c r="I97" s="591" t="s">
        <v>390</v>
      </c>
      <c r="J97" s="591" t="s">
        <v>378</v>
      </c>
      <c r="K97" s="593" t="s">
        <v>379</v>
      </c>
      <c r="L97" s="592" t="s">
        <v>375</v>
      </c>
      <c r="M97" s="593" t="s">
        <v>376</v>
      </c>
      <c r="N97" s="593" t="s">
        <v>256</v>
      </c>
      <c r="O97" s="593" t="s">
        <v>225</v>
      </c>
      <c r="P97" s="844" t="s">
        <v>257</v>
      </c>
      <c r="Q97" s="818" t="s">
        <v>258</v>
      </c>
      <c r="R97" s="819" t="s">
        <v>259</v>
      </c>
    </row>
    <row r="98" spans="1:18" ht="28.5" hidden="1" outlineLevel="1" x14ac:dyDescent="0.15">
      <c r="A98" s="820" t="s">
        <v>324</v>
      </c>
      <c r="B98" s="821" t="s">
        <v>406</v>
      </c>
      <c r="C98" s="841">
        <v>755.75</v>
      </c>
      <c r="D98" s="841">
        <v>1800.12</v>
      </c>
      <c r="E98" s="841">
        <v>7353.33</v>
      </c>
      <c r="F98" s="841">
        <v>7854.39</v>
      </c>
      <c r="G98" s="841">
        <v>12607.82</v>
      </c>
      <c r="H98" s="841">
        <v>12360.75</v>
      </c>
      <c r="I98" s="845">
        <f>SUM(C98:H98)</f>
        <v>42732.160000000003</v>
      </c>
      <c r="J98" s="596">
        <f>'燃料参数Fuel EF'!B3</f>
        <v>26.37</v>
      </c>
      <c r="K98" s="597">
        <f>'燃料参数Fuel EF'!C3</f>
        <v>98</v>
      </c>
      <c r="L98" s="598">
        <f>'燃料参数Fuel EF'!D3</f>
        <v>20908</v>
      </c>
      <c r="M98" s="596">
        <f>'燃料参数Fuel EF'!E3</f>
        <v>1E-3</v>
      </c>
      <c r="N98" s="596">
        <f>'燃料参数Fuel EF'!F3</f>
        <v>1.5E-3</v>
      </c>
      <c r="O98" s="515">
        <f>I98*L98*J98*K98*44/12/100/100</f>
        <v>846593584.74087965</v>
      </c>
      <c r="P98" s="773">
        <f>I98*L98*M98/100</f>
        <v>8934.4400128000016</v>
      </c>
      <c r="Q98" s="773">
        <f>I98*L98*N98/100</f>
        <v>13401.660019200002</v>
      </c>
      <c r="R98" s="516">
        <f>O98+P98*25+Q98*298</f>
        <v>850810640.42692125</v>
      </c>
    </row>
    <row r="99" spans="1:18" ht="28.5" hidden="1" outlineLevel="1" x14ac:dyDescent="0.15">
      <c r="A99" s="517" t="s">
        <v>325</v>
      </c>
      <c r="B99" s="509" t="s">
        <v>406</v>
      </c>
      <c r="C99" s="510"/>
      <c r="D99" s="510"/>
      <c r="E99" s="510"/>
      <c r="F99" s="510"/>
      <c r="G99" s="510"/>
      <c r="H99" s="510">
        <v>23.88</v>
      </c>
      <c r="I99" s="511">
        <f t="shared" ref="I99:I114" si="27">SUM(C99:H99)</f>
        <v>23.88</v>
      </c>
      <c r="J99" s="512">
        <f>'燃料参数Fuel EF'!B4</f>
        <v>25.41</v>
      </c>
      <c r="K99" s="599">
        <f>'燃料参数Fuel EF'!C4</f>
        <v>98</v>
      </c>
      <c r="L99" s="514">
        <f>'燃料参数Fuel EF'!D4</f>
        <v>26344</v>
      </c>
      <c r="M99" s="512">
        <f>'燃料参数Fuel EF'!E4</f>
        <v>1E-3</v>
      </c>
      <c r="N99" s="512">
        <f>'燃料参数Fuel EF'!F4</f>
        <v>1.5E-3</v>
      </c>
      <c r="O99" s="515">
        <f>I99*L99*J99*K99*44/12/100/100</f>
        <v>574404.99961151986</v>
      </c>
      <c r="P99" s="515">
        <f t="shared" ref="P99:P113" si="28">I99*L99*M99/100</f>
        <v>6.2909471999999997</v>
      </c>
      <c r="Q99" s="515">
        <f t="shared" ref="Q99:Q113" si="29">I99*L99*N99/100</f>
        <v>9.4364208000000005</v>
      </c>
      <c r="R99" s="518">
        <f t="shared" ref="R99:R114" si="30">O99+P99*25+Q99*298</f>
        <v>577374.32668991981</v>
      </c>
    </row>
    <row r="100" spans="1:18" ht="28.5" hidden="1" outlineLevel="1" x14ac:dyDescent="0.15">
      <c r="A100" s="517" t="s">
        <v>326</v>
      </c>
      <c r="B100" s="509" t="s">
        <v>406</v>
      </c>
      <c r="C100" s="510">
        <v>5.05</v>
      </c>
      <c r="D100" s="510"/>
      <c r="E100" s="510">
        <v>134.52000000000001</v>
      </c>
      <c r="F100" s="510">
        <v>582.39</v>
      </c>
      <c r="G100" s="519">
        <v>66.2</v>
      </c>
      <c r="H100" s="510">
        <v>691.21</v>
      </c>
      <c r="I100" s="511">
        <f t="shared" si="27"/>
        <v>1479.3700000000001</v>
      </c>
      <c r="J100" s="512">
        <f>'燃料参数Fuel EF'!B5</f>
        <v>25.41</v>
      </c>
      <c r="K100" s="599">
        <f>'燃料参数Fuel EF'!C5</f>
        <v>98</v>
      </c>
      <c r="L100" s="514">
        <f>'燃料参数Fuel EF'!D5</f>
        <v>10454</v>
      </c>
      <c r="M100" s="512">
        <f>'燃料参数Fuel EF'!E5</f>
        <v>1E-3</v>
      </c>
      <c r="N100" s="512">
        <f>'燃料参数Fuel EF'!F5</f>
        <v>1.5E-3</v>
      </c>
      <c r="O100" s="515">
        <f t="shared" ref="O100:O113" si="31">I100*L100*J100*K100*44/12/100/100</f>
        <v>14120870.635782681</v>
      </c>
      <c r="P100" s="515">
        <f t="shared" si="28"/>
        <v>154.65333980000003</v>
      </c>
      <c r="Q100" s="515">
        <f t="shared" si="29"/>
        <v>231.98000970000001</v>
      </c>
      <c r="R100" s="518">
        <f t="shared" si="30"/>
        <v>14193867.012168283</v>
      </c>
    </row>
    <row r="101" spans="1:18" ht="28.5" hidden="1" outlineLevel="1" x14ac:dyDescent="0.15">
      <c r="A101" s="517" t="s">
        <v>327</v>
      </c>
      <c r="B101" s="509" t="s">
        <v>406</v>
      </c>
      <c r="C101" s="510">
        <v>5.66</v>
      </c>
      <c r="D101" s="510"/>
      <c r="E101" s="510"/>
      <c r="F101" s="510">
        <v>32.49</v>
      </c>
      <c r="G101" s="510"/>
      <c r="H101" s="510">
        <v>45.38</v>
      </c>
      <c r="I101" s="511">
        <f t="shared" si="27"/>
        <v>83.53</v>
      </c>
      <c r="J101" s="512">
        <f>'燃料参数Fuel EF'!B6</f>
        <v>33.56</v>
      </c>
      <c r="K101" s="599">
        <f>'燃料参数Fuel EF'!C6</f>
        <v>98</v>
      </c>
      <c r="L101" s="514">
        <f>'燃料参数Fuel EF'!D6</f>
        <v>17584</v>
      </c>
      <c r="M101" s="512">
        <f>'燃料参数Fuel EF'!E6</f>
        <v>1E-3</v>
      </c>
      <c r="N101" s="512">
        <f>'燃料参数Fuel EF'!F6</f>
        <v>1.5E-3</v>
      </c>
      <c r="O101" s="515">
        <f t="shared" si="31"/>
        <v>1771248.9865757865</v>
      </c>
      <c r="P101" s="515">
        <f t="shared" si="28"/>
        <v>14.687915199999999</v>
      </c>
      <c r="Q101" s="515">
        <f t="shared" si="29"/>
        <v>22.031872800000002</v>
      </c>
      <c r="R101" s="518">
        <f t="shared" si="30"/>
        <v>1778181.6825501865</v>
      </c>
    </row>
    <row r="102" spans="1:18" ht="28.5" hidden="1" outlineLevel="1" x14ac:dyDescent="0.15">
      <c r="A102" s="517" t="s">
        <v>328</v>
      </c>
      <c r="B102" s="509" t="s">
        <v>406</v>
      </c>
      <c r="C102" s="510"/>
      <c r="D102" s="510"/>
      <c r="E102" s="510">
        <v>0.02</v>
      </c>
      <c r="F102" s="510"/>
      <c r="G102" s="510"/>
      <c r="H102" s="510">
        <v>6.07</v>
      </c>
      <c r="I102" s="511">
        <f t="shared" si="27"/>
        <v>6.09</v>
      </c>
      <c r="J102" s="512">
        <f>'燃料参数Fuel EF'!B7</f>
        <v>29.42</v>
      </c>
      <c r="K102" s="599">
        <f>'燃料参数Fuel EF'!C7</f>
        <v>93</v>
      </c>
      <c r="L102" s="520">
        <f>'燃料参数Fuel EF'!D7</f>
        <v>28435</v>
      </c>
      <c r="M102" s="512">
        <f>'燃料参数Fuel EF'!E7</f>
        <v>1E-3</v>
      </c>
      <c r="N102" s="512">
        <f>'燃料参数Fuel EF'!F7</f>
        <v>1.5E-3</v>
      </c>
      <c r="O102" s="515">
        <f t="shared" si="31"/>
        <v>173727.10100130003</v>
      </c>
      <c r="P102" s="515">
        <f t="shared" si="28"/>
        <v>1.7316914999999999</v>
      </c>
      <c r="Q102" s="515">
        <f t="shared" si="29"/>
        <v>2.5975372499999998</v>
      </c>
      <c r="R102" s="518">
        <f t="shared" si="30"/>
        <v>174544.45938930003</v>
      </c>
    </row>
    <row r="103" spans="1:18" ht="28.5" hidden="1" outlineLevel="1" x14ac:dyDescent="0.15">
      <c r="A103" s="517" t="s">
        <v>329</v>
      </c>
      <c r="B103" s="509" t="s">
        <v>323</v>
      </c>
      <c r="C103" s="510">
        <v>0.11</v>
      </c>
      <c r="D103" s="510">
        <v>0.86</v>
      </c>
      <c r="E103" s="510">
        <v>8.3699999999999992</v>
      </c>
      <c r="F103" s="510">
        <v>24.55</v>
      </c>
      <c r="G103" s="510">
        <v>3.55</v>
      </c>
      <c r="H103" s="519">
        <v>16.2</v>
      </c>
      <c r="I103" s="511">
        <f t="shared" si="27"/>
        <v>53.64</v>
      </c>
      <c r="J103" s="599">
        <f>'燃料参数Fuel EF'!B8</f>
        <v>13.58</v>
      </c>
      <c r="K103" s="599">
        <f>'燃料参数Fuel EF'!C8</f>
        <v>99</v>
      </c>
      <c r="L103" s="514">
        <f>'燃料参数Fuel EF'!D8</f>
        <v>173535</v>
      </c>
      <c r="M103" s="512">
        <f>'燃料参数Fuel EF'!E8</f>
        <v>1E-3</v>
      </c>
      <c r="N103" s="512">
        <f>'燃料参数Fuel EF'!F8</f>
        <v>1E-4</v>
      </c>
      <c r="O103" s="515">
        <f t="shared" si="31"/>
        <v>4588621.5909996005</v>
      </c>
      <c r="P103" s="515">
        <f t="shared" si="28"/>
        <v>93.084174000000004</v>
      </c>
      <c r="Q103" s="515">
        <f t="shared" si="29"/>
        <v>9.3084174000000015</v>
      </c>
      <c r="R103" s="518">
        <f t="shared" si="30"/>
        <v>4593722.6037348006</v>
      </c>
    </row>
    <row r="104" spans="1:18" ht="28.5" hidden="1" outlineLevel="1" x14ac:dyDescent="0.15">
      <c r="A104" s="517" t="s">
        <v>330</v>
      </c>
      <c r="B104" s="509" t="s">
        <v>323</v>
      </c>
      <c r="C104" s="519">
        <v>10.4</v>
      </c>
      <c r="D104" s="510">
        <v>9.08</v>
      </c>
      <c r="E104" s="510">
        <v>187.54</v>
      </c>
      <c r="F104" s="519">
        <v>36</v>
      </c>
      <c r="G104" s="510">
        <v>34.32</v>
      </c>
      <c r="H104" s="510">
        <v>29.76</v>
      </c>
      <c r="I104" s="511">
        <f t="shared" si="27"/>
        <v>307.09999999999997</v>
      </c>
      <c r="J104" s="599">
        <f>'燃料参数Fuel EF'!B9</f>
        <v>12.2</v>
      </c>
      <c r="K104" s="599">
        <f>'燃料参数Fuel EF'!C9</f>
        <v>99</v>
      </c>
      <c r="L104" s="514">
        <f>'燃料参数Fuel EF'!D9</f>
        <v>202218</v>
      </c>
      <c r="M104" s="512">
        <f>'燃料参数Fuel EF'!E9</f>
        <v>1E-3</v>
      </c>
      <c r="N104" s="512">
        <f>'燃料参数Fuel EF'!F9</f>
        <v>1E-4</v>
      </c>
      <c r="O104" s="515">
        <f t="shared" si="31"/>
        <v>27502114.314707991</v>
      </c>
      <c r="P104" s="515">
        <f t="shared" si="28"/>
        <v>621.0114779999999</v>
      </c>
      <c r="Q104" s="515">
        <f t="shared" si="29"/>
        <v>62.101147799999993</v>
      </c>
      <c r="R104" s="518">
        <f t="shared" si="30"/>
        <v>27536145.743702389</v>
      </c>
    </row>
    <row r="105" spans="1:18" ht="28.5" hidden="1" outlineLevel="1" x14ac:dyDescent="0.15">
      <c r="A105" s="517" t="s">
        <v>331</v>
      </c>
      <c r="B105" s="509" t="s">
        <v>406</v>
      </c>
      <c r="C105" s="510"/>
      <c r="D105" s="510"/>
      <c r="E105" s="510"/>
      <c r="F105" s="510"/>
      <c r="G105" s="510">
        <v>0.02</v>
      </c>
      <c r="H105" s="510"/>
      <c r="I105" s="511">
        <f t="shared" si="27"/>
        <v>0.02</v>
      </c>
      <c r="J105" s="599">
        <f>'燃料参数Fuel EF'!B10</f>
        <v>20.079999999999998</v>
      </c>
      <c r="K105" s="599">
        <f>'燃料参数Fuel EF'!C10</f>
        <v>98</v>
      </c>
      <c r="L105" s="520">
        <f>'燃料参数Fuel EF'!D10</f>
        <v>41816</v>
      </c>
      <c r="M105" s="512">
        <f>'燃料参数Fuel EF'!E10</f>
        <v>3.0000000000000001E-3</v>
      </c>
      <c r="N105" s="512">
        <f>'燃料参数Fuel EF'!F10</f>
        <v>5.9999999999999995E-4</v>
      </c>
      <c r="O105" s="515">
        <f t="shared" si="31"/>
        <v>603.43944789333329</v>
      </c>
      <c r="P105" s="515">
        <f t="shared" si="28"/>
        <v>2.50896E-2</v>
      </c>
      <c r="Q105" s="515">
        <f t="shared" si="29"/>
        <v>5.0179200000000004E-3</v>
      </c>
      <c r="R105" s="518">
        <f t="shared" si="30"/>
        <v>605.56202805333328</v>
      </c>
    </row>
    <row r="106" spans="1:18" ht="28.5" hidden="1" outlineLevel="1" x14ac:dyDescent="0.15">
      <c r="A106" s="517" t="s">
        <v>332</v>
      </c>
      <c r="B106" s="509" t="s">
        <v>406</v>
      </c>
      <c r="C106" s="510"/>
      <c r="D106" s="510"/>
      <c r="E106" s="510"/>
      <c r="F106" s="510"/>
      <c r="G106" s="510"/>
      <c r="H106" s="510"/>
      <c r="I106" s="511">
        <f t="shared" si="27"/>
        <v>0</v>
      </c>
      <c r="J106" s="600">
        <f>'燃料参数Fuel EF'!B11</f>
        <v>18.899999999999999</v>
      </c>
      <c r="K106" s="599">
        <f>'燃料参数Fuel EF'!C11</f>
        <v>98</v>
      </c>
      <c r="L106" s="520">
        <f>'燃料参数Fuel EF'!D11</f>
        <v>43070</v>
      </c>
      <c r="M106" s="512">
        <f>'燃料参数Fuel EF'!E11</f>
        <v>3.0000000000000001E-3</v>
      </c>
      <c r="N106" s="512">
        <f>'燃料参数Fuel EF'!F11</f>
        <v>5.9999999999999995E-4</v>
      </c>
      <c r="O106" s="515">
        <f t="shared" si="31"/>
        <v>0</v>
      </c>
      <c r="P106" s="515">
        <f t="shared" si="28"/>
        <v>0</v>
      </c>
      <c r="Q106" s="515">
        <f t="shared" si="29"/>
        <v>0</v>
      </c>
      <c r="R106" s="518">
        <f t="shared" si="30"/>
        <v>0</v>
      </c>
    </row>
    <row r="107" spans="1:18" ht="28.5" hidden="1" outlineLevel="1" x14ac:dyDescent="0.15">
      <c r="A107" s="517" t="s">
        <v>333</v>
      </c>
      <c r="B107" s="509" t="s">
        <v>406</v>
      </c>
      <c r="C107" s="510">
        <v>0.15</v>
      </c>
      <c r="D107" s="510"/>
      <c r="E107" s="510">
        <v>3.08</v>
      </c>
      <c r="F107" s="510"/>
      <c r="G107" s="510">
        <v>0.35</v>
      </c>
      <c r="H107" s="510"/>
      <c r="I107" s="511">
        <f t="shared" si="27"/>
        <v>3.58</v>
      </c>
      <c r="J107" s="600">
        <f>'燃料参数Fuel EF'!B12</f>
        <v>20.2</v>
      </c>
      <c r="K107" s="599">
        <f>'燃料参数Fuel EF'!C12</f>
        <v>98</v>
      </c>
      <c r="L107" s="520">
        <f>'燃料参数Fuel EF'!D12</f>
        <v>42652</v>
      </c>
      <c r="M107" s="512">
        <f>'燃料参数Fuel EF'!E12</f>
        <v>3.0000000000000001E-3</v>
      </c>
      <c r="N107" s="512">
        <f>'燃料参数Fuel EF'!F12</f>
        <v>5.9999999999999995E-4</v>
      </c>
      <c r="O107" s="515">
        <f t="shared" si="31"/>
        <v>110833.56501653336</v>
      </c>
      <c r="P107" s="515">
        <f t="shared" si="28"/>
        <v>4.5808248000000003</v>
      </c>
      <c r="Q107" s="515">
        <f t="shared" si="29"/>
        <v>0.91616496000000003</v>
      </c>
      <c r="R107" s="518">
        <f t="shared" si="30"/>
        <v>111221.10279461335</v>
      </c>
    </row>
    <row r="108" spans="1:18" ht="28.5" hidden="1" outlineLevel="1" x14ac:dyDescent="0.15">
      <c r="A108" s="517" t="s">
        <v>334</v>
      </c>
      <c r="B108" s="509" t="s">
        <v>406</v>
      </c>
      <c r="C108" s="510">
        <v>2.56</v>
      </c>
      <c r="D108" s="510"/>
      <c r="E108" s="510">
        <v>0.25</v>
      </c>
      <c r="F108" s="510"/>
      <c r="G108" s="510"/>
      <c r="H108" s="510"/>
      <c r="I108" s="511">
        <f t="shared" si="27"/>
        <v>2.81</v>
      </c>
      <c r="J108" s="600">
        <f>'燃料参数Fuel EF'!B13</f>
        <v>21.1</v>
      </c>
      <c r="K108" s="599">
        <f>'燃料参数Fuel EF'!C13</f>
        <v>98</v>
      </c>
      <c r="L108" s="520">
        <f>'燃料参数Fuel EF'!D13</f>
        <v>41816</v>
      </c>
      <c r="M108" s="512">
        <f>'燃料参数Fuel EF'!E13</f>
        <v>3.0000000000000001E-3</v>
      </c>
      <c r="N108" s="512">
        <f>'燃料参数Fuel EF'!F13</f>
        <v>5.9999999999999995E-4</v>
      </c>
      <c r="O108" s="515">
        <f t="shared" si="31"/>
        <v>89089.960918933342</v>
      </c>
      <c r="P108" s="515">
        <f t="shared" si="28"/>
        <v>3.5250888000000002</v>
      </c>
      <c r="Q108" s="515">
        <f t="shared" si="29"/>
        <v>0.70501775999999994</v>
      </c>
      <c r="R108" s="518">
        <f t="shared" si="30"/>
        <v>89388.18343141333</v>
      </c>
    </row>
    <row r="109" spans="1:18" ht="42.75" hidden="1" outlineLevel="1" x14ac:dyDescent="0.15">
      <c r="A109" s="517" t="s">
        <v>335</v>
      </c>
      <c r="B109" s="509" t="s">
        <v>406</v>
      </c>
      <c r="C109" s="510"/>
      <c r="D109" s="510"/>
      <c r="E109" s="510"/>
      <c r="F109" s="510"/>
      <c r="G109" s="510"/>
      <c r="H109" s="510"/>
      <c r="I109" s="511">
        <f t="shared" si="27"/>
        <v>0</v>
      </c>
      <c r="J109" s="600">
        <f>'燃料参数Fuel EF'!B14</f>
        <v>17.2</v>
      </c>
      <c r="K109" s="599">
        <f>'燃料参数Fuel EF'!C14</f>
        <v>99</v>
      </c>
      <c r="L109" s="520">
        <f>'燃料参数Fuel EF'!D14</f>
        <v>50179</v>
      </c>
      <c r="M109" s="512">
        <f>'燃料参数Fuel EF'!E14</f>
        <v>1E-3</v>
      </c>
      <c r="N109" s="512">
        <f>'燃料参数Fuel EF'!F14</f>
        <v>1E-4</v>
      </c>
      <c r="O109" s="515">
        <f t="shared" si="31"/>
        <v>0</v>
      </c>
      <c r="P109" s="515">
        <f t="shared" si="28"/>
        <v>0</v>
      </c>
      <c r="Q109" s="515">
        <f t="shared" si="29"/>
        <v>0</v>
      </c>
      <c r="R109" s="518">
        <f t="shared" si="30"/>
        <v>0</v>
      </c>
    </row>
    <row r="110" spans="1:18" ht="28.5" hidden="1" outlineLevel="1" x14ac:dyDescent="0.15">
      <c r="A110" s="517" t="s">
        <v>336</v>
      </c>
      <c r="B110" s="509" t="s">
        <v>406</v>
      </c>
      <c r="C110" s="510">
        <v>0.44</v>
      </c>
      <c r="D110" s="510"/>
      <c r="E110" s="510">
        <v>2.93</v>
      </c>
      <c r="F110" s="510"/>
      <c r="G110" s="510"/>
      <c r="H110" s="510"/>
      <c r="I110" s="511">
        <f t="shared" si="27"/>
        <v>3.37</v>
      </c>
      <c r="J110" s="600">
        <f>'燃料参数Fuel EF'!B15</f>
        <v>18.2</v>
      </c>
      <c r="K110" s="599">
        <f>'燃料参数Fuel EF'!C15</f>
        <v>99</v>
      </c>
      <c r="L110" s="520">
        <f>'燃料参数Fuel EF'!D15</f>
        <v>45998</v>
      </c>
      <c r="M110" s="512">
        <f>'燃料参数Fuel EF'!E15</f>
        <v>1E-3</v>
      </c>
      <c r="N110" s="512">
        <f>'燃料参数Fuel EF'!F15</f>
        <v>1E-4</v>
      </c>
      <c r="O110" s="515">
        <f t="shared" si="31"/>
        <v>102411.0603516</v>
      </c>
      <c r="P110" s="515">
        <f t="shared" si="28"/>
        <v>1.5501326</v>
      </c>
      <c r="Q110" s="515">
        <f t="shared" si="29"/>
        <v>0.15501326000000001</v>
      </c>
      <c r="R110" s="518">
        <f t="shared" si="30"/>
        <v>102496.00761808</v>
      </c>
    </row>
    <row r="111" spans="1:18" ht="28.5" hidden="1" outlineLevel="1" x14ac:dyDescent="0.15">
      <c r="A111" s="517" t="s">
        <v>337</v>
      </c>
      <c r="B111" s="509" t="s">
        <v>323</v>
      </c>
      <c r="C111" s="510">
        <v>11.09</v>
      </c>
      <c r="D111" s="519">
        <v>0.7</v>
      </c>
      <c r="E111" s="510"/>
      <c r="F111" s="510">
        <v>0.97</v>
      </c>
      <c r="G111" s="510">
        <v>2.12</v>
      </c>
      <c r="H111" s="510"/>
      <c r="I111" s="511">
        <f t="shared" si="27"/>
        <v>14.879999999999999</v>
      </c>
      <c r="J111" s="599">
        <f>'燃料参数Fuel EF'!B16</f>
        <v>15.32</v>
      </c>
      <c r="K111" s="599">
        <f>'燃料参数Fuel EF'!C16</f>
        <v>99</v>
      </c>
      <c r="L111" s="520">
        <f>'燃料参数Fuel EF'!D16</f>
        <v>389310</v>
      </c>
      <c r="M111" s="512">
        <f>'燃料参数Fuel EF'!E16</f>
        <v>1E-3</v>
      </c>
      <c r="N111" s="512">
        <f>'燃料参数Fuel EF'!F16</f>
        <v>1E-4</v>
      </c>
      <c r="O111" s="515">
        <f t="shared" si="31"/>
        <v>3221542.6170047997</v>
      </c>
      <c r="P111" s="515">
        <f t="shared" si="28"/>
        <v>57.929327999999998</v>
      </c>
      <c r="Q111" s="515">
        <f t="shared" si="29"/>
        <v>5.7929328</v>
      </c>
      <c r="R111" s="518">
        <f t="shared" si="30"/>
        <v>3224717.1441791998</v>
      </c>
    </row>
    <row r="112" spans="1:18" ht="42.75" hidden="1" outlineLevel="1" x14ac:dyDescent="0.15">
      <c r="A112" s="517" t="s">
        <v>338</v>
      </c>
      <c r="B112" s="509" t="s">
        <v>406</v>
      </c>
      <c r="C112" s="510">
        <v>1.45</v>
      </c>
      <c r="D112" s="510"/>
      <c r="E112" s="510"/>
      <c r="F112" s="510"/>
      <c r="G112" s="510"/>
      <c r="H112" s="510"/>
      <c r="I112" s="511">
        <f t="shared" si="27"/>
        <v>1.45</v>
      </c>
      <c r="J112" s="601">
        <f>'燃料参数Fuel EF'!B17</f>
        <v>20</v>
      </c>
      <c r="K112" s="599">
        <f>'燃料参数Fuel EF'!C17</f>
        <v>98</v>
      </c>
      <c r="L112" s="514">
        <f>'燃料参数Fuel EF'!D17</f>
        <v>35168</v>
      </c>
      <c r="M112" s="512">
        <f>'燃料参数Fuel EF'!E17</f>
        <v>3.0000000000000001E-3</v>
      </c>
      <c r="N112" s="512">
        <f>'燃料参数Fuel EF'!F17</f>
        <v>5.9999999999999995E-4</v>
      </c>
      <c r="O112" s="515">
        <f t="shared" si="31"/>
        <v>36647.400533333333</v>
      </c>
      <c r="P112" s="515">
        <f t="shared" si="28"/>
        <v>1.5298079999999998</v>
      </c>
      <c r="Q112" s="515">
        <f t="shared" si="29"/>
        <v>0.3059616</v>
      </c>
      <c r="R112" s="518">
        <f t="shared" si="30"/>
        <v>36776.822290133328</v>
      </c>
    </row>
    <row r="113" spans="1:18" ht="28.5" hidden="1" outlineLevel="1" x14ac:dyDescent="0.15">
      <c r="A113" s="517" t="s">
        <v>339</v>
      </c>
      <c r="B113" s="509" t="s">
        <v>406</v>
      </c>
      <c r="C113" s="522">
        <v>7.97</v>
      </c>
      <c r="D113" s="522"/>
      <c r="E113" s="522">
        <v>7.61</v>
      </c>
      <c r="F113" s="522"/>
      <c r="G113" s="522"/>
      <c r="H113" s="522"/>
      <c r="I113" s="511">
        <f t="shared" si="27"/>
        <v>15.58</v>
      </c>
      <c r="J113" s="512">
        <f>'燃料参数Fuel EF'!B18</f>
        <v>29.42</v>
      </c>
      <c r="K113" s="599">
        <f>'燃料参数Fuel EF'!C18</f>
        <v>93</v>
      </c>
      <c r="L113" s="514">
        <f>'燃料参数Fuel EF'!D18</f>
        <v>38099</v>
      </c>
      <c r="M113" s="512">
        <f>'燃料参数Fuel EF'!E18</f>
        <v>1E-3</v>
      </c>
      <c r="N113" s="512">
        <f>'燃料参数Fuel EF'!F18</f>
        <v>1.5E-3</v>
      </c>
      <c r="O113" s="515">
        <f t="shared" si="31"/>
        <v>595494.94255724025</v>
      </c>
      <c r="P113" s="515">
        <f t="shared" si="28"/>
        <v>5.9358242000000008</v>
      </c>
      <c r="Q113" s="515">
        <f t="shared" si="29"/>
        <v>8.9037363000000003</v>
      </c>
      <c r="R113" s="518">
        <f t="shared" si="30"/>
        <v>598296.65157964022</v>
      </c>
    </row>
    <row r="114" spans="1:18" ht="28.5" hidden="1" outlineLevel="1" x14ac:dyDescent="0.15">
      <c r="A114" s="517" t="s">
        <v>247</v>
      </c>
      <c r="B114" s="523" t="s">
        <v>407</v>
      </c>
      <c r="C114" s="524">
        <v>4.9000000000000004</v>
      </c>
      <c r="D114" s="522">
        <v>2.34</v>
      </c>
      <c r="E114" s="522">
        <v>61.02</v>
      </c>
      <c r="F114" s="524">
        <v>466</v>
      </c>
      <c r="G114" s="522">
        <v>63.72</v>
      </c>
      <c r="H114" s="522">
        <v>141.71</v>
      </c>
      <c r="I114" s="511">
        <f t="shared" si="27"/>
        <v>739.69</v>
      </c>
      <c r="J114" s="599">
        <f>'燃料参数Fuel EF'!B19</f>
        <v>0</v>
      </c>
      <c r="K114" s="599">
        <f>'燃料参数Fuel EF'!C19</f>
        <v>0</v>
      </c>
      <c r="L114" s="599">
        <f>'燃料参数Fuel EF'!D19</f>
        <v>0</v>
      </c>
      <c r="M114" s="614"/>
      <c r="N114" s="614"/>
      <c r="P114" s="515"/>
      <c r="Q114" s="515"/>
      <c r="R114" s="518">
        <f t="shared" si="30"/>
        <v>0</v>
      </c>
    </row>
    <row r="115" spans="1:18" hidden="1" outlineLevel="1" x14ac:dyDescent="0.15">
      <c r="A115" s="744"/>
      <c r="B115" s="823"/>
      <c r="C115" s="823"/>
      <c r="D115" s="823"/>
      <c r="E115" s="823"/>
      <c r="F115" s="823"/>
      <c r="G115" s="823"/>
      <c r="H115" s="823"/>
      <c r="I115" s="823"/>
      <c r="J115" s="745"/>
      <c r="K115" s="745"/>
      <c r="L115" s="767"/>
      <c r="M115" s="525"/>
      <c r="N115" s="526" t="s">
        <v>343</v>
      </c>
      <c r="O115" s="527">
        <f>SUM(O98:O113)</f>
        <v>899481195.35538876</v>
      </c>
      <c r="P115" s="527">
        <f>SUM(P98:P113)</f>
        <v>9900.9756544999964</v>
      </c>
      <c r="Q115" s="527">
        <f>SUM(Q98:Q113)</f>
        <v>13755.899269550002</v>
      </c>
      <c r="R115" s="605">
        <f>O115+P115*25+Q115*298</f>
        <v>903827977.72907722</v>
      </c>
    </row>
    <row r="116" spans="1:18" hidden="1" outlineLevel="1" x14ac:dyDescent="0.15">
      <c r="A116" s="996" t="s">
        <v>148</v>
      </c>
      <c r="B116" s="992"/>
      <c r="C116" s="992"/>
      <c r="D116" s="992"/>
      <c r="E116" s="992"/>
      <c r="F116" s="992"/>
    </row>
    <row r="117" spans="1:18" hidden="1" outlineLevel="1" x14ac:dyDescent="0.15">
      <c r="A117" s="994" t="s">
        <v>361</v>
      </c>
      <c r="B117" s="995"/>
      <c r="C117" s="995"/>
      <c r="D117" s="995"/>
      <c r="E117" s="995"/>
    </row>
    <row r="118" spans="1:18" hidden="1" outlineLevel="1" x14ac:dyDescent="0.15">
      <c r="A118" s="994" t="s">
        <v>341</v>
      </c>
      <c r="B118" s="995"/>
      <c r="C118" s="995"/>
    </row>
    <row r="119" spans="1:18" hidden="1" outlineLevel="1" x14ac:dyDescent="0.15">
      <c r="A119" s="531"/>
      <c r="B119" s="532"/>
      <c r="C119" s="532"/>
    </row>
    <row r="120" spans="1:18" s="547" customFormat="1" ht="38.25" hidden="1" customHeight="1" outlineLevel="1" x14ac:dyDescent="0.15">
      <c r="A120" s="990" t="s">
        <v>82</v>
      </c>
      <c r="B120" s="990"/>
      <c r="C120" s="990"/>
      <c r="D120" s="990"/>
      <c r="E120" s="990"/>
      <c r="F120" s="991"/>
      <c r="G120" s="991"/>
      <c r="H120" s="991"/>
      <c r="I120" s="991"/>
      <c r="J120" s="992"/>
      <c r="K120" s="992"/>
      <c r="L120" s="992"/>
      <c r="M120" s="992"/>
      <c r="N120" s="992"/>
    </row>
    <row r="121" spans="1:18" s="547" customFormat="1" ht="71.25" hidden="1" outlineLevel="1" x14ac:dyDescent="0.15">
      <c r="A121" s="1011" t="s">
        <v>345</v>
      </c>
      <c r="B121" s="534" t="s">
        <v>356</v>
      </c>
      <c r="C121" s="535" t="s">
        <v>356</v>
      </c>
      <c r="D121" s="535" t="s">
        <v>360</v>
      </c>
      <c r="E121" s="537" t="s">
        <v>351</v>
      </c>
      <c r="F121" s="534" t="s">
        <v>353</v>
      </c>
      <c r="G121" s="535" t="s">
        <v>353</v>
      </c>
      <c r="H121" s="535" t="s">
        <v>350</v>
      </c>
      <c r="I121" s="535" t="s">
        <v>352</v>
      </c>
      <c r="J121" s="534" t="s">
        <v>354</v>
      </c>
      <c r="K121" s="535" t="s">
        <v>355</v>
      </c>
      <c r="L121" s="535" t="s">
        <v>363</v>
      </c>
      <c r="M121" s="537" t="s">
        <v>362</v>
      </c>
      <c r="N121" s="537" t="s">
        <v>357</v>
      </c>
    </row>
    <row r="122" spans="1:18" s="547" customFormat="1" ht="28.5" hidden="1" outlineLevel="1" x14ac:dyDescent="0.15">
      <c r="A122" s="1012"/>
      <c r="B122" s="539" t="s">
        <v>144</v>
      </c>
      <c r="C122" s="540" t="s">
        <v>349</v>
      </c>
      <c r="D122" s="541" t="s">
        <v>145</v>
      </c>
      <c r="E122" s="542" t="s">
        <v>349</v>
      </c>
      <c r="F122" s="543" t="s">
        <v>146</v>
      </c>
      <c r="G122" s="540" t="s">
        <v>349</v>
      </c>
      <c r="H122" s="541" t="s">
        <v>145</v>
      </c>
      <c r="I122" s="540" t="s">
        <v>349</v>
      </c>
      <c r="J122" s="543" t="s">
        <v>146</v>
      </c>
      <c r="K122" s="541" t="s">
        <v>145</v>
      </c>
      <c r="L122" s="541" t="s">
        <v>146</v>
      </c>
      <c r="M122" s="542" t="s">
        <v>349</v>
      </c>
      <c r="N122" s="542" t="s">
        <v>349</v>
      </c>
    </row>
    <row r="123" spans="1:18" s="547" customFormat="1" hidden="1" outlineLevel="1" x14ac:dyDescent="0.15">
      <c r="A123" s="674" t="s">
        <v>272</v>
      </c>
      <c r="B123" s="552">
        <v>243</v>
      </c>
      <c r="C123" s="549">
        <f t="shared" ref="C123:C128" si="32">B123*10000</f>
        <v>2430000</v>
      </c>
      <c r="D123" s="552">
        <v>7.14</v>
      </c>
      <c r="E123" s="827">
        <f t="shared" ref="E123:E128" si="33">C123*(100-D123)/100</f>
        <v>2256498</v>
      </c>
      <c r="F123" s="552">
        <v>5</v>
      </c>
      <c r="G123" s="549">
        <f t="shared" ref="G123:G128" si="34">F123*10000</f>
        <v>50000</v>
      </c>
      <c r="H123" s="607">
        <v>1.4</v>
      </c>
      <c r="I123" s="551">
        <f t="shared" ref="I123:I128" si="35">(1-H123/100)*G123</f>
        <v>49300</v>
      </c>
      <c r="J123" s="552"/>
      <c r="K123" s="559"/>
      <c r="L123" s="577"/>
      <c r="M123" s="557">
        <f>J123*(1-K123/100)*10000+L123*10000</f>
        <v>0</v>
      </c>
      <c r="N123" s="557">
        <f t="shared" ref="N123:N128" si="36">M123+I123+E123</f>
        <v>2305798</v>
      </c>
    </row>
    <row r="124" spans="1:18" s="547" customFormat="1" hidden="1" outlineLevel="1" x14ac:dyDescent="0.15">
      <c r="A124" s="675" t="s">
        <v>273</v>
      </c>
      <c r="B124" s="552">
        <v>397</v>
      </c>
      <c r="C124" s="549">
        <f t="shared" si="32"/>
        <v>3970000</v>
      </c>
      <c r="D124" s="552">
        <v>7.05</v>
      </c>
      <c r="E124" s="551">
        <f t="shared" si="33"/>
        <v>3690115</v>
      </c>
      <c r="F124" s="552"/>
      <c r="G124" s="549">
        <f t="shared" si="34"/>
        <v>0</v>
      </c>
      <c r="H124" s="552"/>
      <c r="I124" s="551">
        <f t="shared" si="35"/>
        <v>0</v>
      </c>
      <c r="J124" s="552"/>
      <c r="K124" s="559"/>
      <c r="L124" s="577"/>
      <c r="M124" s="557">
        <f t="shared" ref="M124:M128" si="37">J124*(1-K124/100)*10000+L124*10000</f>
        <v>0</v>
      </c>
      <c r="N124" s="557">
        <f t="shared" si="36"/>
        <v>3690115</v>
      </c>
    </row>
    <row r="125" spans="1:18" s="547" customFormat="1" hidden="1" outlineLevel="1" x14ac:dyDescent="0.15">
      <c r="A125" s="675" t="s">
        <v>274</v>
      </c>
      <c r="B125" s="552">
        <v>1580</v>
      </c>
      <c r="C125" s="549">
        <f t="shared" si="32"/>
        <v>15800000</v>
      </c>
      <c r="D125" s="607">
        <v>6.9</v>
      </c>
      <c r="E125" s="551">
        <f t="shared" si="33"/>
        <v>14709800</v>
      </c>
      <c r="F125" s="552">
        <v>7</v>
      </c>
      <c r="G125" s="549">
        <f t="shared" si="34"/>
        <v>70000</v>
      </c>
      <c r="H125" s="552">
        <v>1.85</v>
      </c>
      <c r="I125" s="551">
        <f t="shared" si="35"/>
        <v>68705</v>
      </c>
      <c r="J125" s="552">
        <v>13.6</v>
      </c>
      <c r="K125" s="559">
        <v>4.22</v>
      </c>
      <c r="L125" s="577"/>
      <c r="M125" s="557">
        <f t="shared" si="37"/>
        <v>130260.8</v>
      </c>
      <c r="N125" s="557">
        <f t="shared" si="36"/>
        <v>14908765.800000001</v>
      </c>
    </row>
    <row r="126" spans="1:18" s="547" customFormat="1" hidden="1" outlineLevel="1" x14ac:dyDescent="0.15">
      <c r="A126" s="675" t="s">
        <v>275</v>
      </c>
      <c r="B126" s="552">
        <v>1762</v>
      </c>
      <c r="C126" s="549">
        <f t="shared" si="32"/>
        <v>17620000</v>
      </c>
      <c r="D126" s="552">
        <v>8.2200000000000006</v>
      </c>
      <c r="E126" s="551">
        <f t="shared" si="33"/>
        <v>16171636</v>
      </c>
      <c r="F126" s="552">
        <v>23</v>
      </c>
      <c r="G126" s="549">
        <f t="shared" si="34"/>
        <v>230000</v>
      </c>
      <c r="H126" s="552">
        <v>0.36</v>
      </c>
      <c r="I126" s="551">
        <f t="shared" si="35"/>
        <v>229172</v>
      </c>
      <c r="J126" s="552"/>
      <c r="K126" s="559"/>
      <c r="L126" s="577"/>
      <c r="M126" s="557">
        <f t="shared" si="37"/>
        <v>0</v>
      </c>
      <c r="N126" s="557">
        <f t="shared" si="36"/>
        <v>16400808</v>
      </c>
    </row>
    <row r="127" spans="1:18" s="547" customFormat="1" hidden="1" outlineLevel="1" x14ac:dyDescent="0.15">
      <c r="A127" s="675" t="s">
        <v>276</v>
      </c>
      <c r="B127" s="552">
        <v>2008</v>
      </c>
      <c r="C127" s="549">
        <f t="shared" si="32"/>
        <v>20080000</v>
      </c>
      <c r="D127" s="552">
        <v>7.96</v>
      </c>
      <c r="E127" s="551">
        <f t="shared" si="33"/>
        <v>18481632.000000004</v>
      </c>
      <c r="F127" s="552">
        <v>11</v>
      </c>
      <c r="G127" s="549">
        <f t="shared" si="34"/>
        <v>110000</v>
      </c>
      <c r="H127" s="552">
        <v>0.57999999999999996</v>
      </c>
      <c r="I127" s="551">
        <f t="shared" si="35"/>
        <v>109362</v>
      </c>
      <c r="J127" s="552">
        <v>37.4</v>
      </c>
      <c r="K127" s="559">
        <v>4.22</v>
      </c>
      <c r="L127" s="577"/>
      <c r="M127" s="557">
        <f t="shared" si="37"/>
        <v>358217.2</v>
      </c>
      <c r="N127" s="557">
        <f t="shared" si="36"/>
        <v>18949211.200000003</v>
      </c>
    </row>
    <row r="128" spans="1:18" s="547" customFormat="1" hidden="1" outlineLevel="1" x14ac:dyDescent="0.15">
      <c r="A128" s="707" t="s">
        <v>277</v>
      </c>
      <c r="B128" s="552">
        <v>2689</v>
      </c>
      <c r="C128" s="549">
        <f t="shared" si="32"/>
        <v>26890000</v>
      </c>
      <c r="D128" s="552">
        <v>7.14</v>
      </c>
      <c r="E128" s="551">
        <f t="shared" si="33"/>
        <v>24970054</v>
      </c>
      <c r="F128" s="558">
        <v>2</v>
      </c>
      <c r="G128" s="549">
        <f t="shared" si="34"/>
        <v>20000</v>
      </c>
      <c r="H128" s="552">
        <v>1.85</v>
      </c>
      <c r="I128" s="551">
        <f t="shared" si="35"/>
        <v>19630</v>
      </c>
      <c r="J128" s="552">
        <v>5.4</v>
      </c>
      <c r="K128" s="559">
        <v>4.22</v>
      </c>
      <c r="L128" s="577"/>
      <c r="M128" s="557">
        <f t="shared" si="37"/>
        <v>51721.200000000004</v>
      </c>
      <c r="N128" s="557">
        <f t="shared" si="36"/>
        <v>25041405.199999999</v>
      </c>
    </row>
    <row r="129" spans="1:19" s="547" customFormat="1" hidden="1" outlineLevel="1" x14ac:dyDescent="0.15">
      <c r="A129" s="676" t="s">
        <v>343</v>
      </c>
      <c r="B129" s="563"/>
      <c r="C129" s="677"/>
      <c r="D129" s="563"/>
      <c r="E129" s="565">
        <f>SUM(E123:E128)</f>
        <v>80279735</v>
      </c>
      <c r="F129" s="563"/>
      <c r="G129" s="563"/>
      <c r="H129" s="563"/>
      <c r="I129" s="831">
        <f>SUM(I123:I128)</f>
        <v>476169</v>
      </c>
      <c r="J129" s="563"/>
      <c r="K129" s="563"/>
      <c r="L129" s="567"/>
      <c r="M129" s="569">
        <f>SUM(M123:M128)</f>
        <v>540199.19999999995</v>
      </c>
      <c r="N129" s="570">
        <f>SUM(N123:N128)</f>
        <v>81296103.200000003</v>
      </c>
    </row>
    <row r="130" spans="1:19" s="547" customFormat="1" hidden="1" outlineLevel="1" x14ac:dyDescent="0.15">
      <c r="A130" s="547" t="s">
        <v>366</v>
      </c>
      <c r="B130" s="573"/>
      <c r="C130" s="573"/>
      <c r="L130" s="572"/>
      <c r="M130" s="572"/>
    </row>
    <row r="131" spans="1:19" s="547" customFormat="1" hidden="1" outlineLevel="1" x14ac:dyDescent="0.15">
      <c r="A131" s="547" t="s">
        <v>248</v>
      </c>
      <c r="B131" s="573"/>
      <c r="C131" s="573"/>
      <c r="L131" s="572"/>
      <c r="M131" s="572"/>
      <c r="N131" s="777"/>
    </row>
    <row r="132" spans="1:19" hidden="1" outlineLevel="1" x14ac:dyDescent="0.15"/>
    <row r="133" spans="1:19" ht="45.75" hidden="1" customHeight="1" outlineLevel="1" x14ac:dyDescent="0.15">
      <c r="A133" s="990" t="s">
        <v>165</v>
      </c>
      <c r="B133" s="983"/>
      <c r="C133" s="983"/>
      <c r="D133" s="983"/>
      <c r="E133" s="983"/>
      <c r="F133" s="983"/>
      <c r="G133" s="983"/>
      <c r="H133" s="983"/>
      <c r="I133" s="983"/>
      <c r="J133" s="983"/>
      <c r="K133" s="983"/>
      <c r="L133" s="983"/>
      <c r="M133" s="573"/>
      <c r="N133" s="573"/>
    </row>
    <row r="134" spans="1:19" ht="37.5" hidden="1" outlineLevel="1" x14ac:dyDescent="0.15">
      <c r="A134" s="553"/>
      <c r="B134" s="575" t="s">
        <v>349</v>
      </c>
      <c r="C134" s="554"/>
      <c r="D134" s="498" t="s">
        <v>491</v>
      </c>
      <c r="E134" s="498" t="s">
        <v>492</v>
      </c>
      <c r="F134" s="498" t="s">
        <v>493</v>
      </c>
      <c r="G134" s="498" t="s">
        <v>494</v>
      </c>
      <c r="H134" s="555"/>
      <c r="I134" s="498" t="s">
        <v>495</v>
      </c>
      <c r="J134" s="498" t="s">
        <v>496</v>
      </c>
      <c r="K134" s="498" t="s">
        <v>497</v>
      </c>
      <c r="L134" s="500" t="s">
        <v>498</v>
      </c>
      <c r="M134" s="573"/>
      <c r="N134" s="573"/>
    </row>
    <row r="135" spans="1:19" ht="108.75" hidden="1" customHeight="1" outlineLevel="1" x14ac:dyDescent="0.15">
      <c r="A135" s="576" t="s">
        <v>364</v>
      </c>
      <c r="B135" s="577">
        <f>N129</f>
        <v>81296103.200000003</v>
      </c>
      <c r="C135" s="578" t="s">
        <v>365</v>
      </c>
      <c r="D135" s="579">
        <f>O115</f>
        <v>899481195.35538876</v>
      </c>
      <c r="E135" s="579">
        <f t="shared" ref="E135:F135" si="38">P115</f>
        <v>9900.9756544999964</v>
      </c>
      <c r="F135" s="579">
        <f t="shared" si="38"/>
        <v>13755.899269550002</v>
      </c>
      <c r="G135" s="579">
        <f>R115</f>
        <v>903827977.72907722</v>
      </c>
      <c r="H135" s="578" t="s">
        <v>471</v>
      </c>
      <c r="I135" s="580">
        <f>D135/B135</f>
        <v>11.064259662514656</v>
      </c>
      <c r="J135" s="580">
        <f>E135/B135</f>
        <v>1.217890558683014E-4</v>
      </c>
      <c r="K135" s="580">
        <f>F135/B135</f>
        <v>1.6920736330631406E-4</v>
      </c>
      <c r="L135" s="581">
        <f>G135/B135</f>
        <v>11.117728183176647</v>
      </c>
      <c r="M135" s="573"/>
      <c r="N135" s="573"/>
    </row>
    <row r="136" spans="1:19" ht="151.5" hidden="1" customHeight="1" outlineLevel="1" x14ac:dyDescent="0.15">
      <c r="A136" s="836" t="s">
        <v>453</v>
      </c>
      <c r="B136" s="846">
        <f>'06-11年电网电量交换Grid Exchange'!E27</f>
        <v>528614</v>
      </c>
      <c r="C136" s="837" t="s">
        <v>193</v>
      </c>
      <c r="D136" s="838">
        <f>'06-11年电网电量交换Grid Exchange'!$E$27*东北电网NE!I130</f>
        <v>6102951.0485500125</v>
      </c>
      <c r="E136" s="838">
        <f>'06-11年电网电量交换Grid Exchange'!$E$27*东北电网NE!J130</f>
        <v>66.917338520956747</v>
      </c>
      <c r="F136" s="838">
        <f>'06-11年电网电量交换Grid Exchange'!$E$27*东北电网NE!K130</f>
        <v>94.084061518896732</v>
      </c>
      <c r="G136" s="838">
        <f>'06-11年电网电量交换Grid Exchange'!$E$27*东北电网NE!L130</f>
        <v>6132661.0323456675</v>
      </c>
      <c r="H136" s="585" t="s">
        <v>455</v>
      </c>
      <c r="I136" s="839">
        <f>SUM(D135:D136)/SUM($B$135:$B$136)</f>
        <v>11.067366651454051</v>
      </c>
      <c r="J136" s="839">
        <f t="shared" ref="J136:L136" si="39">SUM(E135:E136)/SUM($B$135:$B$136)</f>
        <v>1.2182007263962719E-4</v>
      </c>
      <c r="K136" s="839">
        <f t="shared" si="39"/>
        <v>1.6926405376038254E-4</v>
      </c>
      <c r="L136" s="840">
        <f t="shared" si="39"/>
        <v>11.120852841290636</v>
      </c>
      <c r="M136" s="573"/>
      <c r="N136" s="573"/>
    </row>
    <row r="137" spans="1:19" collapsed="1" x14ac:dyDescent="0.15">
      <c r="A137" s="559"/>
      <c r="B137" s="559"/>
      <c r="C137" s="578"/>
      <c r="D137" s="549"/>
      <c r="E137" s="552"/>
      <c r="F137" s="582"/>
      <c r="G137" s="583"/>
      <c r="H137" s="578"/>
      <c r="I137" s="610"/>
      <c r="J137" s="610"/>
      <c r="K137" s="610"/>
      <c r="L137" s="580"/>
      <c r="M137" s="573"/>
      <c r="N137" s="573"/>
    </row>
    <row r="138" spans="1:19" ht="18.75" x14ac:dyDescent="0.15">
      <c r="A138" s="496" t="s">
        <v>57</v>
      </c>
    </row>
    <row r="139" spans="1:19" ht="15" hidden="1" outlineLevel="1" thickTop="1" x14ac:dyDescent="0.15">
      <c r="A139" s="780"/>
      <c r="B139" s="617"/>
      <c r="C139" s="617"/>
      <c r="D139" s="617"/>
      <c r="E139" s="617"/>
      <c r="F139" s="617"/>
      <c r="G139" s="617"/>
      <c r="H139" s="617"/>
      <c r="I139" s="617"/>
      <c r="J139" s="617"/>
      <c r="K139" s="617"/>
      <c r="L139" s="617"/>
      <c r="M139" s="617"/>
      <c r="N139" s="617"/>
      <c r="O139" s="617"/>
      <c r="P139" s="617"/>
      <c r="Q139" s="617"/>
      <c r="R139" s="617"/>
      <c r="S139" s="618"/>
    </row>
    <row r="140" spans="1:19" ht="42.75" hidden="1" customHeight="1" outlineLevel="1" x14ac:dyDescent="0.15">
      <c r="A140" s="1069" t="s">
        <v>90</v>
      </c>
      <c r="B140" s="1066"/>
      <c r="C140" s="1066"/>
      <c r="D140" s="1066"/>
      <c r="E140" s="1066"/>
      <c r="F140" s="1066"/>
      <c r="G140" s="1066"/>
      <c r="H140" s="1066"/>
      <c r="I140" s="1066"/>
      <c r="J140" s="1066"/>
      <c r="K140" s="1066"/>
      <c r="L140" s="1066"/>
      <c r="M140" s="1066"/>
      <c r="N140" s="1066"/>
      <c r="O140" s="1067"/>
      <c r="P140" s="1067"/>
      <c r="Q140" s="1067"/>
      <c r="R140" s="1067"/>
      <c r="S140" s="619"/>
    </row>
    <row r="141" spans="1:19" ht="80.25" hidden="1" outlineLevel="1" x14ac:dyDescent="0.15">
      <c r="A141" s="847" t="s">
        <v>398</v>
      </c>
      <c r="B141" s="498" t="s">
        <v>399</v>
      </c>
      <c r="C141" s="498" t="s">
        <v>266</v>
      </c>
      <c r="D141" s="498" t="s">
        <v>267</v>
      </c>
      <c r="E141" s="498" t="s">
        <v>268</v>
      </c>
      <c r="F141" s="498" t="s">
        <v>269</v>
      </c>
      <c r="G141" s="498" t="s">
        <v>270</v>
      </c>
      <c r="H141" s="498" t="s">
        <v>271</v>
      </c>
      <c r="I141" s="498" t="s">
        <v>255</v>
      </c>
      <c r="J141" s="498" t="s">
        <v>156</v>
      </c>
      <c r="K141" s="498" t="s">
        <v>218</v>
      </c>
      <c r="L141" s="499" t="s">
        <v>217</v>
      </c>
      <c r="M141" s="498" t="s">
        <v>482</v>
      </c>
      <c r="N141" s="498" t="s">
        <v>483</v>
      </c>
      <c r="O141" s="498" t="s">
        <v>484</v>
      </c>
      <c r="P141" s="498" t="s">
        <v>485</v>
      </c>
      <c r="Q141" s="498" t="s">
        <v>486</v>
      </c>
      <c r="R141" s="500" t="s">
        <v>487</v>
      </c>
      <c r="S141" s="619"/>
    </row>
    <row r="142" spans="1:19" ht="59.25" hidden="1" outlineLevel="1" x14ac:dyDescent="0.15">
      <c r="A142" s="848"/>
      <c r="B142" s="732"/>
      <c r="C142" s="732"/>
      <c r="D142" s="732"/>
      <c r="E142" s="732"/>
      <c r="F142" s="732"/>
      <c r="G142" s="732"/>
      <c r="H142" s="732"/>
      <c r="I142" s="732"/>
      <c r="J142" s="734" t="s">
        <v>92</v>
      </c>
      <c r="K142" s="732" t="s">
        <v>404</v>
      </c>
      <c r="L142" s="734" t="s">
        <v>488</v>
      </c>
      <c r="M142" s="734" t="s">
        <v>489</v>
      </c>
      <c r="N142" s="734" t="s">
        <v>490</v>
      </c>
      <c r="O142" s="734" t="s">
        <v>405</v>
      </c>
      <c r="P142" s="734" t="s">
        <v>405</v>
      </c>
      <c r="Q142" s="734" t="s">
        <v>405</v>
      </c>
      <c r="R142" s="817" t="s">
        <v>405</v>
      </c>
      <c r="S142" s="619"/>
    </row>
    <row r="143" spans="1:19" hidden="1" outlineLevel="1" x14ac:dyDescent="0.15">
      <c r="A143" s="768"/>
      <c r="B143" s="591"/>
      <c r="C143" s="591" t="s">
        <v>380</v>
      </c>
      <c r="D143" s="591" t="s">
        <v>381</v>
      </c>
      <c r="E143" s="591" t="s">
        <v>382</v>
      </c>
      <c r="F143" s="591" t="s">
        <v>388</v>
      </c>
      <c r="G143" s="591" t="s">
        <v>384</v>
      </c>
      <c r="H143" s="591" t="s">
        <v>385</v>
      </c>
      <c r="I143" s="591" t="s">
        <v>390</v>
      </c>
      <c r="J143" s="591" t="s">
        <v>378</v>
      </c>
      <c r="K143" s="593" t="s">
        <v>379</v>
      </c>
      <c r="L143" s="592" t="s">
        <v>375</v>
      </c>
      <c r="M143" s="593" t="s">
        <v>376</v>
      </c>
      <c r="N143" s="593" t="s">
        <v>256</v>
      </c>
      <c r="O143" s="593" t="s">
        <v>225</v>
      </c>
      <c r="P143" s="849" t="s">
        <v>257</v>
      </c>
      <c r="Q143" s="818" t="s">
        <v>258</v>
      </c>
      <c r="R143" s="819" t="s">
        <v>259</v>
      </c>
      <c r="S143" s="619"/>
    </row>
    <row r="144" spans="1:19" ht="28.5" hidden="1" outlineLevel="1" x14ac:dyDescent="0.15">
      <c r="A144" s="850" t="s">
        <v>324</v>
      </c>
      <c r="B144" s="821" t="s">
        <v>406</v>
      </c>
      <c r="C144" s="841">
        <v>665.16</v>
      </c>
      <c r="D144" s="841">
        <v>1870.36</v>
      </c>
      <c r="E144" s="841">
        <v>7623.94</v>
      </c>
      <c r="F144" s="841">
        <v>8024.02</v>
      </c>
      <c r="G144" s="841">
        <v>12538.57</v>
      </c>
      <c r="H144" s="841">
        <v>12654.05</v>
      </c>
      <c r="I144" s="845">
        <f>SUM(C144:H144)</f>
        <v>43376.1</v>
      </c>
      <c r="J144" s="596">
        <f>'燃料参数Fuel EF'!B3</f>
        <v>26.37</v>
      </c>
      <c r="K144" s="597">
        <f>'燃料参数Fuel EF'!C3</f>
        <v>98</v>
      </c>
      <c r="L144" s="598">
        <f>'燃料参数Fuel EF'!D3</f>
        <v>20908</v>
      </c>
      <c r="M144" s="596">
        <f>'燃料参数Fuel EF'!E3</f>
        <v>1E-3</v>
      </c>
      <c r="N144" s="596">
        <f>'燃料参数Fuel EF'!F3</f>
        <v>1.5E-3</v>
      </c>
      <c r="O144" s="622">
        <f>I144*L144*J144*K144*44/12/100/100</f>
        <v>859351083.3779254</v>
      </c>
      <c r="P144" s="773">
        <f>I144*L144*M144/100</f>
        <v>9069.0749880000003</v>
      </c>
      <c r="Q144" s="773">
        <f>I144*L144*N144/100</f>
        <v>13603.612482</v>
      </c>
      <c r="R144" s="516">
        <f>O144+P144*25+Q144*298</f>
        <v>863631686.77226138</v>
      </c>
      <c r="S144" s="619"/>
    </row>
    <row r="145" spans="1:19" ht="28.5" hidden="1" outlineLevel="1" x14ac:dyDescent="0.15">
      <c r="A145" s="623" t="s">
        <v>325</v>
      </c>
      <c r="B145" s="523" t="s">
        <v>406</v>
      </c>
      <c r="C145" s="522"/>
      <c r="D145" s="522"/>
      <c r="E145" s="522"/>
      <c r="F145" s="522"/>
      <c r="G145" s="522"/>
      <c r="H145" s="524">
        <v>11.7</v>
      </c>
      <c r="I145" s="732">
        <f t="shared" ref="I145:I160" si="40">SUM(C145:H145)</f>
        <v>11.7</v>
      </c>
      <c r="J145" s="512">
        <f>'燃料参数Fuel EF'!B4</f>
        <v>25.41</v>
      </c>
      <c r="K145" s="599">
        <f>'燃料参数Fuel EF'!C4</f>
        <v>98</v>
      </c>
      <c r="L145" s="514">
        <f>'燃料参数Fuel EF'!D4</f>
        <v>26344</v>
      </c>
      <c r="M145" s="512">
        <f>'燃料参数Fuel EF'!E4</f>
        <v>1E-3</v>
      </c>
      <c r="N145" s="512">
        <f>'燃料参数Fuel EF'!F4</f>
        <v>1.5E-3</v>
      </c>
      <c r="O145" s="622">
        <f>I145*L145*J145*K145*44/12/100/100</f>
        <v>281429.58523680002</v>
      </c>
      <c r="P145" s="622">
        <f t="shared" ref="P145:P159" si="41">I145*L145*M145/100</f>
        <v>3.0822480000000003</v>
      </c>
      <c r="Q145" s="622">
        <f t="shared" ref="Q145:Q159" si="42">I145*L145*N145/100</f>
        <v>4.6233719999999998</v>
      </c>
      <c r="R145" s="518">
        <f t="shared" ref="R145:R160" si="43">O145+P145*25+Q145*298</f>
        <v>282884.40629280003</v>
      </c>
      <c r="S145" s="619"/>
    </row>
    <row r="146" spans="1:19" ht="28.5" hidden="1" outlineLevel="1" x14ac:dyDescent="0.15">
      <c r="A146" s="623" t="s">
        <v>326</v>
      </c>
      <c r="B146" s="523" t="s">
        <v>406</v>
      </c>
      <c r="C146" s="522">
        <v>6.15</v>
      </c>
      <c r="D146" s="522"/>
      <c r="E146" s="522">
        <v>247.51</v>
      </c>
      <c r="F146" s="522">
        <v>586.04</v>
      </c>
      <c r="G146" s="522">
        <v>104.69</v>
      </c>
      <c r="H146" s="522">
        <v>862.02</v>
      </c>
      <c r="I146" s="732">
        <f t="shared" si="40"/>
        <v>1806.4099999999999</v>
      </c>
      <c r="J146" s="512">
        <f>'燃料参数Fuel EF'!B5</f>
        <v>25.41</v>
      </c>
      <c r="K146" s="599">
        <f>'燃料参数Fuel EF'!C5</f>
        <v>98</v>
      </c>
      <c r="L146" s="514">
        <f>'燃料参数Fuel EF'!D5</f>
        <v>10454</v>
      </c>
      <c r="M146" s="512">
        <f>'燃料参数Fuel EF'!E5</f>
        <v>1E-3</v>
      </c>
      <c r="N146" s="512">
        <f>'燃料参数Fuel EF'!F5</f>
        <v>1.5E-3</v>
      </c>
      <c r="O146" s="622">
        <f t="shared" ref="O146:O159" si="44">I146*L146*J146*K146*44/12/100/100</f>
        <v>17242530.215689238</v>
      </c>
      <c r="P146" s="622">
        <f t="shared" si="41"/>
        <v>188.84210139999996</v>
      </c>
      <c r="Q146" s="622">
        <f t="shared" si="42"/>
        <v>283.26315209999996</v>
      </c>
      <c r="R146" s="518">
        <f t="shared" si="43"/>
        <v>17331663.687550038</v>
      </c>
      <c r="S146" s="619"/>
    </row>
    <row r="147" spans="1:19" ht="28.5" hidden="1" outlineLevel="1" x14ac:dyDescent="0.15">
      <c r="A147" s="623" t="s">
        <v>327</v>
      </c>
      <c r="B147" s="523" t="s">
        <v>406</v>
      </c>
      <c r="C147" s="522">
        <v>3.73</v>
      </c>
      <c r="D147" s="522"/>
      <c r="E147" s="522"/>
      <c r="F147" s="522"/>
      <c r="G147" s="522"/>
      <c r="H147" s="522">
        <v>31.83</v>
      </c>
      <c r="I147" s="732">
        <f t="shared" si="40"/>
        <v>35.559999999999995</v>
      </c>
      <c r="J147" s="512">
        <f>'燃料参数Fuel EF'!B6</f>
        <v>33.56</v>
      </c>
      <c r="K147" s="599">
        <f>'燃料参数Fuel EF'!C6</f>
        <v>98</v>
      </c>
      <c r="L147" s="514">
        <f>'燃料参数Fuel EF'!D6</f>
        <v>17584</v>
      </c>
      <c r="M147" s="512">
        <f>'燃料参数Fuel EF'!E6</f>
        <v>1E-3</v>
      </c>
      <c r="N147" s="512">
        <f>'燃料参数Fuel EF'!F6</f>
        <v>1.5E-3</v>
      </c>
      <c r="O147" s="622">
        <f t="shared" si="44"/>
        <v>754047.81470890658</v>
      </c>
      <c r="P147" s="622">
        <f t="shared" si="41"/>
        <v>6.2528703999999991</v>
      </c>
      <c r="Q147" s="622">
        <f t="shared" si="42"/>
        <v>9.3793055999999986</v>
      </c>
      <c r="R147" s="518">
        <f t="shared" si="43"/>
        <v>756999.16953770653</v>
      </c>
      <c r="S147" s="619"/>
    </row>
    <row r="148" spans="1:19" ht="28.5" hidden="1" outlineLevel="1" x14ac:dyDescent="0.15">
      <c r="A148" s="623" t="s">
        <v>328</v>
      </c>
      <c r="B148" s="523" t="s">
        <v>406</v>
      </c>
      <c r="C148" s="522"/>
      <c r="D148" s="522"/>
      <c r="E148" s="522"/>
      <c r="F148" s="522"/>
      <c r="G148" s="522"/>
      <c r="H148" s="522">
        <v>10.43</v>
      </c>
      <c r="I148" s="732">
        <f t="shared" si="40"/>
        <v>10.43</v>
      </c>
      <c r="J148" s="512">
        <f>'燃料参数Fuel EF'!B7</f>
        <v>29.42</v>
      </c>
      <c r="K148" s="599">
        <f>'燃料参数Fuel EF'!C7</f>
        <v>93</v>
      </c>
      <c r="L148" s="520">
        <f>'燃料参数Fuel EF'!D7</f>
        <v>28435</v>
      </c>
      <c r="M148" s="512">
        <f>'燃料参数Fuel EF'!E7</f>
        <v>1E-3</v>
      </c>
      <c r="N148" s="512">
        <f>'燃料参数Fuel EF'!F7</f>
        <v>1.5E-3</v>
      </c>
      <c r="O148" s="622">
        <f t="shared" si="44"/>
        <v>297532.62125510006</v>
      </c>
      <c r="P148" s="622">
        <f t="shared" si="41"/>
        <v>2.9657704999999996</v>
      </c>
      <c r="Q148" s="622">
        <f t="shared" si="42"/>
        <v>4.4486557499999995</v>
      </c>
      <c r="R148" s="518">
        <f t="shared" si="43"/>
        <v>298932.46493110008</v>
      </c>
      <c r="S148" s="619"/>
    </row>
    <row r="149" spans="1:19" ht="28.5" hidden="1" outlineLevel="1" x14ac:dyDescent="0.15">
      <c r="A149" s="623" t="s">
        <v>329</v>
      </c>
      <c r="B149" s="523" t="s">
        <v>323</v>
      </c>
      <c r="C149" s="522">
        <v>0.13</v>
      </c>
      <c r="D149" s="522">
        <v>1.27</v>
      </c>
      <c r="E149" s="522">
        <v>8.7200000000000006</v>
      </c>
      <c r="F149" s="522">
        <v>19.48</v>
      </c>
      <c r="G149" s="522">
        <v>3.35</v>
      </c>
      <c r="H149" s="522">
        <v>11.69</v>
      </c>
      <c r="I149" s="732">
        <f t="shared" si="40"/>
        <v>44.64</v>
      </c>
      <c r="J149" s="599">
        <f>'燃料参数Fuel EF'!B8</f>
        <v>13.58</v>
      </c>
      <c r="K149" s="599">
        <f>'燃料参数Fuel EF'!C8</f>
        <v>99</v>
      </c>
      <c r="L149" s="514">
        <f>'燃料参数Fuel EF'!D8</f>
        <v>173535</v>
      </c>
      <c r="M149" s="512">
        <f>'燃料参数Fuel EF'!E8</f>
        <v>1E-3</v>
      </c>
      <c r="N149" s="512">
        <f>'燃料参数Fuel EF'!F8</f>
        <v>1E-4</v>
      </c>
      <c r="O149" s="622">
        <f t="shared" si="44"/>
        <v>3818718.6394896004</v>
      </c>
      <c r="P149" s="622">
        <f t="shared" si="41"/>
        <v>77.466024000000004</v>
      </c>
      <c r="Q149" s="622">
        <f t="shared" si="42"/>
        <v>7.7466024000000004</v>
      </c>
      <c r="R149" s="518">
        <f t="shared" si="43"/>
        <v>3822963.7776048002</v>
      </c>
      <c r="S149" s="619"/>
    </row>
    <row r="150" spans="1:19" ht="28.5" hidden="1" outlineLevel="1" x14ac:dyDescent="0.15">
      <c r="A150" s="623" t="s">
        <v>330</v>
      </c>
      <c r="B150" s="523" t="s">
        <v>323</v>
      </c>
      <c r="C150" s="522">
        <v>10.23</v>
      </c>
      <c r="D150" s="522">
        <v>13.43</v>
      </c>
      <c r="E150" s="522">
        <v>228.32</v>
      </c>
      <c r="F150" s="522">
        <v>35.89</v>
      </c>
      <c r="G150" s="522">
        <v>48.35</v>
      </c>
      <c r="H150" s="522">
        <v>37.21</v>
      </c>
      <c r="I150" s="732">
        <f t="shared" si="40"/>
        <v>373.43</v>
      </c>
      <c r="J150" s="600">
        <f>'燃料参数Fuel EF'!B9</f>
        <v>12.2</v>
      </c>
      <c r="K150" s="599">
        <f>'燃料参数Fuel EF'!C9</f>
        <v>99</v>
      </c>
      <c r="L150" s="514">
        <f>'燃料参数Fuel EF'!D9</f>
        <v>202218</v>
      </c>
      <c r="M150" s="512">
        <f>'燃料参数Fuel EF'!E9</f>
        <v>1E-3</v>
      </c>
      <c r="N150" s="512">
        <f>'燃料参数Fuel EF'!F9</f>
        <v>1E-4</v>
      </c>
      <c r="O150" s="622">
        <f t="shared" si="44"/>
        <v>33442248.611336395</v>
      </c>
      <c r="P150" s="622">
        <f t="shared" si="41"/>
        <v>755.14267739999991</v>
      </c>
      <c r="Q150" s="622">
        <f t="shared" si="42"/>
        <v>75.514267739999994</v>
      </c>
      <c r="R150" s="518">
        <f t="shared" si="43"/>
        <v>33483630.430057913</v>
      </c>
      <c r="S150" s="619"/>
    </row>
    <row r="151" spans="1:19" ht="28.5" hidden="1" outlineLevel="1" x14ac:dyDescent="0.15">
      <c r="A151" s="623" t="s">
        <v>331</v>
      </c>
      <c r="B151" s="523" t="s">
        <v>406</v>
      </c>
      <c r="C151" s="522"/>
      <c r="D151" s="522"/>
      <c r="E151" s="522"/>
      <c r="F151" s="522"/>
      <c r="G151" s="522">
        <v>0.13</v>
      </c>
      <c r="H151" s="522"/>
      <c r="I151" s="732">
        <f t="shared" si="40"/>
        <v>0.13</v>
      </c>
      <c r="J151" s="599">
        <f>'燃料参数Fuel EF'!B10</f>
        <v>20.079999999999998</v>
      </c>
      <c r="K151" s="599">
        <f>'燃料参数Fuel EF'!C10</f>
        <v>98</v>
      </c>
      <c r="L151" s="520">
        <f>'燃料参数Fuel EF'!D10</f>
        <v>41816</v>
      </c>
      <c r="M151" s="512">
        <f>'燃料参数Fuel EF'!E10</f>
        <v>3.0000000000000001E-3</v>
      </c>
      <c r="N151" s="512">
        <f>'燃料参数Fuel EF'!F10</f>
        <v>5.9999999999999995E-4</v>
      </c>
      <c r="O151" s="622">
        <f t="shared" si="44"/>
        <v>3922.3564113066664</v>
      </c>
      <c r="P151" s="622">
        <f t="shared" si="41"/>
        <v>0.16308240000000002</v>
      </c>
      <c r="Q151" s="622">
        <f t="shared" si="42"/>
        <v>3.2616479999999996E-2</v>
      </c>
      <c r="R151" s="518">
        <f t="shared" si="43"/>
        <v>3936.1531823466667</v>
      </c>
      <c r="S151" s="619"/>
    </row>
    <row r="152" spans="1:19" ht="28.5" hidden="1" outlineLevel="1" x14ac:dyDescent="0.15">
      <c r="A152" s="623" t="s">
        <v>332</v>
      </c>
      <c r="B152" s="523" t="s">
        <v>406</v>
      </c>
      <c r="C152" s="522"/>
      <c r="D152" s="522"/>
      <c r="E152" s="522"/>
      <c r="F152" s="522"/>
      <c r="G152" s="522"/>
      <c r="H152" s="522">
        <v>0.01</v>
      </c>
      <c r="I152" s="732">
        <f t="shared" si="40"/>
        <v>0.01</v>
      </c>
      <c r="J152" s="600">
        <f>'燃料参数Fuel EF'!B11</f>
        <v>18.899999999999999</v>
      </c>
      <c r="K152" s="599">
        <f>'燃料参数Fuel EF'!C11</f>
        <v>98</v>
      </c>
      <c r="L152" s="520">
        <f>'燃料参数Fuel EF'!D11</f>
        <v>43070</v>
      </c>
      <c r="M152" s="512">
        <f>'燃料参数Fuel EF'!E11</f>
        <v>3.0000000000000001E-3</v>
      </c>
      <c r="N152" s="512">
        <f>'燃料参数Fuel EF'!F11</f>
        <v>5.9999999999999995E-4</v>
      </c>
      <c r="O152" s="622">
        <f t="shared" si="44"/>
        <v>292.50559799999996</v>
      </c>
      <c r="P152" s="622">
        <f t="shared" si="41"/>
        <v>1.2921E-2</v>
      </c>
      <c r="Q152" s="622">
        <f t="shared" si="42"/>
        <v>2.5842E-3</v>
      </c>
      <c r="R152" s="518">
        <f t="shared" si="43"/>
        <v>293.59871459999994</v>
      </c>
      <c r="S152" s="619"/>
    </row>
    <row r="153" spans="1:19" ht="28.5" hidden="1" outlineLevel="1" x14ac:dyDescent="0.15">
      <c r="A153" s="623" t="s">
        <v>333</v>
      </c>
      <c r="B153" s="523" t="s">
        <v>406</v>
      </c>
      <c r="C153" s="524">
        <v>0.1</v>
      </c>
      <c r="D153" s="522"/>
      <c r="E153" s="522">
        <v>2.38</v>
      </c>
      <c r="F153" s="522"/>
      <c r="G153" s="522">
        <v>2.64</v>
      </c>
      <c r="H153" s="522">
        <v>3.07</v>
      </c>
      <c r="I153" s="732">
        <f t="shared" si="40"/>
        <v>8.19</v>
      </c>
      <c r="J153" s="600">
        <f>'燃料参数Fuel EF'!B12</f>
        <v>20.2</v>
      </c>
      <c r="K153" s="599">
        <f>'燃料参数Fuel EF'!C12</f>
        <v>98</v>
      </c>
      <c r="L153" s="520">
        <f>'燃料参数Fuel EF'!D12</f>
        <v>42652</v>
      </c>
      <c r="M153" s="512">
        <f>'燃料参数Fuel EF'!E12</f>
        <v>3.0000000000000001E-3</v>
      </c>
      <c r="N153" s="512">
        <f>'燃料参数Fuel EF'!F12</f>
        <v>5.9999999999999995E-4</v>
      </c>
      <c r="O153" s="622">
        <f t="shared" si="44"/>
        <v>253554.99929759998</v>
      </c>
      <c r="P153" s="622">
        <f t="shared" si="41"/>
        <v>10.4795964</v>
      </c>
      <c r="Q153" s="622">
        <f t="shared" si="42"/>
        <v>2.0959192799999999</v>
      </c>
      <c r="R153" s="518">
        <f t="shared" si="43"/>
        <v>254441.57315303999</v>
      </c>
      <c r="S153" s="619"/>
    </row>
    <row r="154" spans="1:19" ht="28.5" hidden="1" outlineLevel="1" x14ac:dyDescent="0.15">
      <c r="A154" s="623" t="s">
        <v>334</v>
      </c>
      <c r="B154" s="523" t="s">
        <v>406</v>
      </c>
      <c r="C154" s="522">
        <v>0.82</v>
      </c>
      <c r="D154" s="522"/>
      <c r="E154" s="522">
        <v>0.19</v>
      </c>
      <c r="F154" s="522"/>
      <c r="G154" s="522">
        <v>0.02</v>
      </c>
      <c r="H154" s="522">
        <v>2.63</v>
      </c>
      <c r="I154" s="732">
        <f t="shared" si="40"/>
        <v>3.66</v>
      </c>
      <c r="J154" s="600">
        <f>'燃料参数Fuel EF'!B13</f>
        <v>21.1</v>
      </c>
      <c r="K154" s="599">
        <f>'燃料参数Fuel EF'!C13</f>
        <v>98</v>
      </c>
      <c r="L154" s="520">
        <f>'燃料参数Fuel EF'!D13</f>
        <v>41816</v>
      </c>
      <c r="M154" s="512">
        <f>'燃料参数Fuel EF'!E13</f>
        <v>3.0000000000000001E-3</v>
      </c>
      <c r="N154" s="512">
        <f>'燃料参数Fuel EF'!F13</f>
        <v>5.9999999999999995E-4</v>
      </c>
      <c r="O154" s="622">
        <f t="shared" si="44"/>
        <v>116038.88148159999</v>
      </c>
      <c r="P154" s="622">
        <f t="shared" si="41"/>
        <v>4.5913968000000001</v>
      </c>
      <c r="Q154" s="622">
        <f t="shared" si="42"/>
        <v>0.91827935999999999</v>
      </c>
      <c r="R154" s="518">
        <f t="shared" si="43"/>
        <v>116427.31365087999</v>
      </c>
      <c r="S154" s="619"/>
    </row>
    <row r="155" spans="1:19" ht="42.75" hidden="1" outlineLevel="1" x14ac:dyDescent="0.15">
      <c r="A155" s="623" t="s">
        <v>335</v>
      </c>
      <c r="B155" s="523" t="s">
        <v>406</v>
      </c>
      <c r="C155" s="522"/>
      <c r="D155" s="522"/>
      <c r="E155" s="522"/>
      <c r="F155" s="522"/>
      <c r="G155" s="522"/>
      <c r="H155" s="522"/>
      <c r="I155" s="732">
        <f t="shared" si="40"/>
        <v>0</v>
      </c>
      <c r="J155" s="600">
        <f>'燃料参数Fuel EF'!B14</f>
        <v>17.2</v>
      </c>
      <c r="K155" s="599">
        <f>'燃料参数Fuel EF'!C14</f>
        <v>99</v>
      </c>
      <c r="L155" s="520">
        <f>'燃料参数Fuel EF'!D14</f>
        <v>50179</v>
      </c>
      <c r="M155" s="512">
        <f>'燃料参数Fuel EF'!E14</f>
        <v>1E-3</v>
      </c>
      <c r="N155" s="512">
        <f>'燃料参数Fuel EF'!F14</f>
        <v>1E-4</v>
      </c>
      <c r="O155" s="622">
        <f t="shared" si="44"/>
        <v>0</v>
      </c>
      <c r="P155" s="622">
        <f t="shared" si="41"/>
        <v>0</v>
      </c>
      <c r="Q155" s="622">
        <f t="shared" si="42"/>
        <v>0</v>
      </c>
      <c r="R155" s="518">
        <f t="shared" si="43"/>
        <v>0</v>
      </c>
      <c r="S155" s="619"/>
    </row>
    <row r="156" spans="1:19" ht="28.5" hidden="1" outlineLevel="1" x14ac:dyDescent="0.15">
      <c r="A156" s="623" t="s">
        <v>336</v>
      </c>
      <c r="B156" s="523" t="s">
        <v>406</v>
      </c>
      <c r="C156" s="522">
        <v>0.83</v>
      </c>
      <c r="D156" s="522"/>
      <c r="E156" s="522">
        <v>3.95</v>
      </c>
      <c r="F156" s="522"/>
      <c r="G156" s="522"/>
      <c r="H156" s="522">
        <v>3.44</v>
      </c>
      <c r="I156" s="732">
        <f t="shared" si="40"/>
        <v>8.2200000000000006</v>
      </c>
      <c r="J156" s="600">
        <f>'燃料参数Fuel EF'!B15</f>
        <v>18.2</v>
      </c>
      <c r="K156" s="599">
        <f>'燃料参数Fuel EF'!C15</f>
        <v>99</v>
      </c>
      <c r="L156" s="520">
        <f>'燃料参数Fuel EF'!D15</f>
        <v>45998</v>
      </c>
      <c r="M156" s="512">
        <f>'燃料参数Fuel EF'!E15</f>
        <v>1E-3</v>
      </c>
      <c r="N156" s="512">
        <f>'燃料参数Fuel EF'!F15</f>
        <v>1E-4</v>
      </c>
      <c r="O156" s="622">
        <f t="shared" si="44"/>
        <v>249797.89794960001</v>
      </c>
      <c r="P156" s="622">
        <f t="shared" si="41"/>
        <v>3.7810356000000009</v>
      </c>
      <c r="Q156" s="622">
        <f t="shared" si="42"/>
        <v>0.37810356000000006</v>
      </c>
      <c r="R156" s="518">
        <f t="shared" si="43"/>
        <v>250005.09870048001</v>
      </c>
      <c r="S156" s="619"/>
    </row>
    <row r="157" spans="1:19" ht="28.5" hidden="1" outlineLevel="1" x14ac:dyDescent="0.15">
      <c r="A157" s="623" t="s">
        <v>337</v>
      </c>
      <c r="B157" s="523" t="s">
        <v>323</v>
      </c>
      <c r="C157" s="522">
        <v>13.55</v>
      </c>
      <c r="D157" s="522">
        <v>0.63</v>
      </c>
      <c r="E157" s="522"/>
      <c r="F157" s="522">
        <v>4.3899999999999997</v>
      </c>
      <c r="G157" s="522">
        <v>2.0299999999999998</v>
      </c>
      <c r="H157" s="522">
        <v>0.03</v>
      </c>
      <c r="I157" s="732">
        <f t="shared" si="40"/>
        <v>20.630000000000003</v>
      </c>
      <c r="J157" s="599">
        <f>'燃料参数Fuel EF'!B16</f>
        <v>15.32</v>
      </c>
      <c r="K157" s="599">
        <f>'燃料参数Fuel EF'!C16</f>
        <v>99</v>
      </c>
      <c r="L157" s="520">
        <f>'燃料参数Fuel EF'!D16</f>
        <v>389310</v>
      </c>
      <c r="M157" s="512">
        <f>'燃料参数Fuel EF'!E16</f>
        <v>1E-3</v>
      </c>
      <c r="N157" s="512">
        <f>'燃料参数Fuel EF'!F16</f>
        <v>1E-4</v>
      </c>
      <c r="O157" s="622">
        <f t="shared" si="44"/>
        <v>4466426.3567747995</v>
      </c>
      <c r="P157" s="622">
        <f t="shared" si="41"/>
        <v>80.314653000000007</v>
      </c>
      <c r="Q157" s="622">
        <f t="shared" si="42"/>
        <v>8.0314653000000007</v>
      </c>
      <c r="R157" s="518">
        <f t="shared" si="43"/>
        <v>4470827.5997591997</v>
      </c>
      <c r="S157" s="619"/>
    </row>
    <row r="158" spans="1:19" ht="42.75" hidden="1" outlineLevel="1" x14ac:dyDescent="0.15">
      <c r="A158" s="623" t="s">
        <v>338</v>
      </c>
      <c r="B158" s="523" t="s">
        <v>406</v>
      </c>
      <c r="C158" s="522">
        <v>1.52</v>
      </c>
      <c r="D158" s="522"/>
      <c r="E158" s="522"/>
      <c r="F158" s="522"/>
      <c r="G158" s="522"/>
      <c r="H158" s="522">
        <v>23.18</v>
      </c>
      <c r="I158" s="732">
        <f t="shared" si="40"/>
        <v>24.7</v>
      </c>
      <c r="J158" s="601">
        <f>'燃料参数Fuel EF'!B17</f>
        <v>20</v>
      </c>
      <c r="K158" s="599">
        <f>'燃料参数Fuel EF'!C17</f>
        <v>98</v>
      </c>
      <c r="L158" s="514">
        <f>'燃料参数Fuel EF'!D17</f>
        <v>35168</v>
      </c>
      <c r="M158" s="512">
        <f>'燃料参数Fuel EF'!E17</f>
        <v>3.0000000000000001E-3</v>
      </c>
      <c r="N158" s="512">
        <f>'燃料参数Fuel EF'!F17</f>
        <v>5.9999999999999995E-4</v>
      </c>
      <c r="O158" s="622">
        <f t="shared" si="44"/>
        <v>624269.51253333327</v>
      </c>
      <c r="P158" s="622">
        <f t="shared" si="41"/>
        <v>26.059488000000002</v>
      </c>
      <c r="Q158" s="622">
        <f t="shared" si="42"/>
        <v>5.2118975999999995</v>
      </c>
      <c r="R158" s="518">
        <f t="shared" si="43"/>
        <v>626474.14521813323</v>
      </c>
      <c r="S158" s="619"/>
    </row>
    <row r="159" spans="1:19" ht="28.5" hidden="1" outlineLevel="1" x14ac:dyDescent="0.15">
      <c r="A159" s="623" t="s">
        <v>339</v>
      </c>
      <c r="B159" s="523" t="s">
        <v>406</v>
      </c>
      <c r="C159" s="522">
        <v>6.62</v>
      </c>
      <c r="D159" s="522"/>
      <c r="E159" s="522">
        <v>7.79</v>
      </c>
      <c r="F159" s="522"/>
      <c r="G159" s="522"/>
      <c r="H159" s="522">
        <v>5.52</v>
      </c>
      <c r="I159" s="732">
        <f t="shared" si="40"/>
        <v>19.93</v>
      </c>
      <c r="J159" s="512">
        <f>'燃料参数Fuel EF'!B18</f>
        <v>29.42</v>
      </c>
      <c r="K159" s="599">
        <f>'燃料参数Fuel EF'!C18</f>
        <v>93</v>
      </c>
      <c r="L159" s="514">
        <f>'燃料参数Fuel EF'!D18</f>
        <v>38099</v>
      </c>
      <c r="M159" s="512">
        <f>'燃料参数Fuel EF'!E18</f>
        <v>1E-3</v>
      </c>
      <c r="N159" s="512">
        <f>'燃料参数Fuel EF'!F18</f>
        <v>1.5E-3</v>
      </c>
      <c r="O159" s="622">
        <f t="shared" si="44"/>
        <v>761759.57671154011</v>
      </c>
      <c r="P159" s="622">
        <f t="shared" si="41"/>
        <v>7.5931306999999997</v>
      </c>
      <c r="Q159" s="622">
        <f t="shared" si="42"/>
        <v>11.38969605</v>
      </c>
      <c r="R159" s="518">
        <f t="shared" si="43"/>
        <v>765343.53440194018</v>
      </c>
      <c r="S159" s="619"/>
    </row>
    <row r="160" spans="1:19" ht="28.5" hidden="1" outlineLevel="1" x14ac:dyDescent="0.15">
      <c r="A160" s="623" t="s">
        <v>247</v>
      </c>
      <c r="B160" s="523" t="s">
        <v>407</v>
      </c>
      <c r="C160" s="522"/>
      <c r="D160" s="522">
        <v>2.11</v>
      </c>
      <c r="E160" s="522">
        <v>62.14</v>
      </c>
      <c r="F160" s="522">
        <v>570.29999999999995</v>
      </c>
      <c r="G160" s="522">
        <v>90.63</v>
      </c>
      <c r="H160" s="522">
        <v>137.68</v>
      </c>
      <c r="I160" s="732">
        <f t="shared" si="40"/>
        <v>862.8599999999999</v>
      </c>
      <c r="J160" s="599">
        <f>'燃料参数Fuel EF'!B19</f>
        <v>0</v>
      </c>
      <c r="K160" s="599">
        <f>'燃料参数Fuel EF'!C19</f>
        <v>0</v>
      </c>
      <c r="L160" s="599">
        <f>'燃料参数Fuel EF'!D19</f>
        <v>0</v>
      </c>
      <c r="M160" s="614"/>
      <c r="N160" s="614"/>
      <c r="O160" s="559"/>
      <c r="P160" s="622"/>
      <c r="Q160" s="622"/>
      <c r="R160" s="518">
        <f t="shared" si="43"/>
        <v>0</v>
      </c>
      <c r="S160" s="619"/>
    </row>
    <row r="161" spans="1:19" hidden="1" outlineLevel="1" x14ac:dyDescent="0.15">
      <c r="A161" s="782"/>
      <c r="B161" s="823"/>
      <c r="C161" s="823"/>
      <c r="D161" s="823"/>
      <c r="E161" s="823"/>
      <c r="F161" s="823"/>
      <c r="G161" s="823"/>
      <c r="H161" s="823"/>
      <c r="I161" s="823"/>
      <c r="J161" s="745"/>
      <c r="K161" s="745"/>
      <c r="L161" s="767"/>
      <c r="M161" s="525"/>
      <c r="N161" s="526" t="s">
        <v>343</v>
      </c>
      <c r="O161" s="527">
        <f>SUM(O144:O159)</f>
        <v>921663652.95239925</v>
      </c>
      <c r="P161" s="527">
        <f>SUM(P144:P159)</f>
        <v>10235.821983600001</v>
      </c>
      <c r="Q161" s="527">
        <f>SUM(Q144:Q159)</f>
        <v>14016.648399420003</v>
      </c>
      <c r="R161" s="605">
        <f>O161+P161*25+Q161*298</f>
        <v>926096509.72501636</v>
      </c>
      <c r="S161" s="619"/>
    </row>
    <row r="162" spans="1:19" hidden="1" outlineLevel="1" x14ac:dyDescent="0.15">
      <c r="A162" s="999" t="s">
        <v>149</v>
      </c>
      <c r="B162" s="992"/>
      <c r="C162" s="992"/>
      <c r="D162" s="992"/>
      <c r="E162" s="992"/>
      <c r="F162" s="992"/>
      <c r="G162" s="559"/>
      <c r="H162" s="559"/>
      <c r="I162" s="559"/>
      <c r="J162" s="559"/>
      <c r="K162" s="559"/>
      <c r="L162" s="559"/>
      <c r="M162" s="559"/>
      <c r="N162" s="559"/>
      <c r="O162" s="559"/>
      <c r="P162" s="559"/>
      <c r="Q162" s="559"/>
      <c r="R162" s="559"/>
      <c r="S162" s="619"/>
    </row>
    <row r="163" spans="1:19" hidden="1" outlineLevel="1" x14ac:dyDescent="0.15">
      <c r="A163" s="999" t="s">
        <v>220</v>
      </c>
      <c r="B163" s="992"/>
      <c r="C163" s="992"/>
      <c r="D163" s="992"/>
      <c r="E163" s="992"/>
      <c r="F163" s="559"/>
      <c r="G163" s="559"/>
      <c r="H163" s="559"/>
      <c r="I163" s="559"/>
      <c r="J163" s="559"/>
      <c r="K163" s="559"/>
      <c r="L163" s="559"/>
      <c r="M163" s="559"/>
      <c r="N163" s="559"/>
      <c r="O163" s="559"/>
      <c r="P163" s="559"/>
      <c r="Q163" s="559"/>
      <c r="R163" s="559"/>
      <c r="S163" s="619"/>
    </row>
    <row r="164" spans="1:19" hidden="1" outlineLevel="1" x14ac:dyDescent="0.15">
      <c r="A164" s="999" t="s">
        <v>341</v>
      </c>
      <c r="B164" s="992"/>
      <c r="C164" s="992"/>
      <c r="D164" s="559"/>
      <c r="E164" s="559"/>
      <c r="F164" s="559"/>
      <c r="G164" s="559"/>
      <c r="H164" s="559"/>
      <c r="I164" s="559"/>
      <c r="J164" s="559"/>
      <c r="K164" s="559"/>
      <c r="L164" s="559"/>
      <c r="M164" s="559"/>
      <c r="N164" s="559"/>
      <c r="O164" s="559"/>
      <c r="P164" s="559"/>
      <c r="Q164" s="559"/>
      <c r="R164" s="559"/>
      <c r="S164" s="619"/>
    </row>
    <row r="165" spans="1:19" hidden="1" outlineLevel="1" x14ac:dyDescent="0.15">
      <c r="A165" s="851"/>
      <c r="B165" s="610"/>
      <c r="C165" s="610"/>
      <c r="D165" s="559"/>
      <c r="E165" s="559"/>
      <c r="F165" s="559"/>
      <c r="G165" s="559"/>
      <c r="H165" s="559"/>
      <c r="I165" s="559"/>
      <c r="J165" s="559"/>
      <c r="K165" s="559"/>
      <c r="L165" s="559"/>
      <c r="M165" s="559"/>
      <c r="N165" s="559"/>
      <c r="O165" s="559"/>
      <c r="P165" s="559"/>
      <c r="Q165" s="559"/>
      <c r="R165" s="559"/>
      <c r="S165" s="619"/>
    </row>
    <row r="166" spans="1:19" ht="32.25" hidden="1" customHeight="1" outlineLevel="1" x14ac:dyDescent="0.15">
      <c r="A166" s="1000" t="s">
        <v>83</v>
      </c>
      <c r="B166" s="990"/>
      <c r="C166" s="990"/>
      <c r="D166" s="990"/>
      <c r="E166" s="990"/>
      <c r="F166" s="991"/>
      <c r="G166" s="991"/>
      <c r="H166" s="991"/>
      <c r="I166" s="991"/>
      <c r="J166" s="992"/>
      <c r="K166" s="992"/>
      <c r="L166" s="992"/>
      <c r="M166" s="992"/>
      <c r="N166" s="992"/>
      <c r="O166" s="552"/>
      <c r="P166" s="552"/>
      <c r="Q166" s="552"/>
      <c r="R166" s="552"/>
      <c r="S166" s="619"/>
    </row>
    <row r="167" spans="1:19" ht="71.25" hidden="1" outlineLevel="1" x14ac:dyDescent="0.15">
      <c r="A167" s="1001" t="s">
        <v>345</v>
      </c>
      <c r="B167" s="534" t="s">
        <v>356</v>
      </c>
      <c r="C167" s="535" t="s">
        <v>356</v>
      </c>
      <c r="D167" s="535" t="s">
        <v>360</v>
      </c>
      <c r="E167" s="537" t="s">
        <v>351</v>
      </c>
      <c r="F167" s="535" t="s">
        <v>353</v>
      </c>
      <c r="G167" s="535" t="s">
        <v>353</v>
      </c>
      <c r="H167" s="535" t="s">
        <v>350</v>
      </c>
      <c r="I167" s="535" t="s">
        <v>352</v>
      </c>
      <c r="J167" s="534" t="s">
        <v>354</v>
      </c>
      <c r="K167" s="535" t="s">
        <v>355</v>
      </c>
      <c r="L167" s="535" t="s">
        <v>363</v>
      </c>
      <c r="M167" s="537" t="s">
        <v>362</v>
      </c>
      <c r="N167" s="537" t="s">
        <v>357</v>
      </c>
      <c r="O167" s="552"/>
      <c r="P167" s="552"/>
      <c r="Q167" s="552"/>
      <c r="R167" s="552"/>
      <c r="S167" s="619"/>
    </row>
    <row r="168" spans="1:19" ht="28.5" hidden="1" outlineLevel="1" x14ac:dyDescent="0.15">
      <c r="A168" s="1002"/>
      <c r="B168" s="539" t="s">
        <v>144</v>
      </c>
      <c r="C168" s="540" t="s">
        <v>349</v>
      </c>
      <c r="D168" s="541" t="s">
        <v>145</v>
      </c>
      <c r="E168" s="542" t="s">
        <v>349</v>
      </c>
      <c r="F168" s="541" t="s">
        <v>146</v>
      </c>
      <c r="G168" s="540" t="s">
        <v>349</v>
      </c>
      <c r="H168" s="541" t="s">
        <v>145</v>
      </c>
      <c r="I168" s="540" t="s">
        <v>349</v>
      </c>
      <c r="J168" s="543" t="s">
        <v>146</v>
      </c>
      <c r="K168" s="541" t="s">
        <v>145</v>
      </c>
      <c r="L168" s="541" t="s">
        <v>146</v>
      </c>
      <c r="M168" s="542" t="s">
        <v>349</v>
      </c>
      <c r="N168" s="542" t="s">
        <v>349</v>
      </c>
      <c r="O168" s="552"/>
      <c r="P168" s="552"/>
      <c r="Q168" s="552"/>
      <c r="R168" s="552"/>
      <c r="S168" s="619"/>
    </row>
    <row r="169" spans="1:19" hidden="1" outlineLevel="1" x14ac:dyDescent="0.15">
      <c r="A169" s="553" t="s">
        <v>272</v>
      </c>
      <c r="B169" s="548">
        <v>241</v>
      </c>
      <c r="C169" s="549">
        <f t="shared" ref="C169:C174" si="45">B169*10000</f>
        <v>2410000</v>
      </c>
      <c r="D169" s="552">
        <v>6.55</v>
      </c>
      <c r="E169" s="551">
        <f t="shared" ref="E169:E174" si="46">C169*(100-D169)/100</f>
        <v>2252145</v>
      </c>
      <c r="F169" s="552">
        <v>4</v>
      </c>
      <c r="G169" s="549">
        <f t="shared" ref="G169:G174" si="47">F169*10000</f>
        <v>40000</v>
      </c>
      <c r="H169" s="552">
        <v>1.1499999999999999</v>
      </c>
      <c r="I169" s="827">
        <f t="shared" ref="I169:I174" si="48">(1-H169/100)*G169</f>
        <v>39540</v>
      </c>
      <c r="J169" s="552">
        <v>1.4</v>
      </c>
      <c r="K169" s="559">
        <v>4.22</v>
      </c>
      <c r="L169" s="577"/>
      <c r="M169" s="557">
        <f t="shared" ref="M169:M170" si="49">J169*(1-K169/100)*10000+L169*10000</f>
        <v>13409.199999999999</v>
      </c>
      <c r="N169" s="557">
        <f t="shared" ref="N169:N174" si="50">M169+I169+E169</f>
        <v>2305094.2000000002</v>
      </c>
      <c r="O169" s="552"/>
      <c r="P169" s="552"/>
      <c r="Q169" s="552"/>
      <c r="R169" s="552"/>
      <c r="S169" s="619"/>
    </row>
    <row r="170" spans="1:19" hidden="1" outlineLevel="1" x14ac:dyDescent="0.15">
      <c r="A170" s="548" t="s">
        <v>273</v>
      </c>
      <c r="B170" s="548">
        <v>413</v>
      </c>
      <c r="C170" s="549">
        <f t="shared" si="45"/>
        <v>4130000</v>
      </c>
      <c r="D170" s="607">
        <v>6.8</v>
      </c>
      <c r="E170" s="551">
        <f t="shared" si="46"/>
        <v>3849160</v>
      </c>
      <c r="F170" s="552">
        <v>0.1</v>
      </c>
      <c r="G170" s="549">
        <f t="shared" si="47"/>
        <v>1000</v>
      </c>
      <c r="H170" s="614">
        <v>1.61</v>
      </c>
      <c r="I170" s="551">
        <f t="shared" si="48"/>
        <v>983.9</v>
      </c>
      <c r="J170" s="552"/>
      <c r="K170" s="559"/>
      <c r="L170" s="577"/>
      <c r="M170" s="557">
        <f t="shared" si="49"/>
        <v>0</v>
      </c>
      <c r="N170" s="557">
        <f t="shared" si="50"/>
        <v>3850143.9</v>
      </c>
      <c r="O170" s="552"/>
      <c r="P170" s="552"/>
      <c r="Q170" s="552"/>
      <c r="R170" s="552"/>
      <c r="S170" s="619"/>
    </row>
    <row r="171" spans="1:19" hidden="1" outlineLevel="1" x14ac:dyDescent="0.15">
      <c r="A171" s="548" t="s">
        <v>274</v>
      </c>
      <c r="B171" s="548">
        <v>1733</v>
      </c>
      <c r="C171" s="549">
        <f t="shared" si="45"/>
        <v>17330000</v>
      </c>
      <c r="D171" s="552">
        <v>6.92</v>
      </c>
      <c r="E171" s="551">
        <f t="shared" si="46"/>
        <v>16130764</v>
      </c>
      <c r="F171" s="552">
        <v>7</v>
      </c>
      <c r="G171" s="549">
        <f t="shared" si="47"/>
        <v>70000</v>
      </c>
      <c r="H171" s="614">
        <v>1.61</v>
      </c>
      <c r="I171" s="551">
        <f t="shared" si="48"/>
        <v>68873</v>
      </c>
      <c r="J171" s="552">
        <v>23.8</v>
      </c>
      <c r="K171" s="559">
        <v>4.22</v>
      </c>
      <c r="L171" s="577"/>
      <c r="M171" s="557">
        <f>J171*(1-K171/100)*10000+L171*10000</f>
        <v>227956.4</v>
      </c>
      <c r="N171" s="557">
        <f t="shared" si="50"/>
        <v>16427593.4</v>
      </c>
      <c r="O171" s="552"/>
      <c r="P171" s="552"/>
      <c r="Q171" s="552"/>
      <c r="R171" s="552"/>
      <c r="S171" s="619"/>
    </row>
    <row r="172" spans="1:19" hidden="1" outlineLevel="1" x14ac:dyDescent="0.15">
      <c r="A172" s="548" t="s">
        <v>275</v>
      </c>
      <c r="B172" s="548">
        <v>1850</v>
      </c>
      <c r="C172" s="549">
        <f t="shared" si="45"/>
        <v>18500000</v>
      </c>
      <c r="D172" s="607">
        <v>8.1</v>
      </c>
      <c r="E172" s="551">
        <f t="shared" si="46"/>
        <v>17001500</v>
      </c>
      <c r="F172" s="552">
        <v>22</v>
      </c>
      <c r="G172" s="549">
        <f t="shared" si="47"/>
        <v>220000</v>
      </c>
      <c r="H172" s="614">
        <v>0.55000000000000004</v>
      </c>
      <c r="I172" s="551">
        <f t="shared" si="48"/>
        <v>218790</v>
      </c>
      <c r="J172" s="552">
        <v>2.1</v>
      </c>
      <c r="K172" s="559">
        <v>4.22</v>
      </c>
      <c r="L172" s="577"/>
      <c r="M172" s="557">
        <f t="shared" ref="M172:M174" si="51">J172*(1-K172/100)*10000+L172*10000</f>
        <v>20113.8</v>
      </c>
      <c r="N172" s="557">
        <f t="shared" si="50"/>
        <v>17240403.800000001</v>
      </c>
      <c r="O172" s="552"/>
      <c r="P172" s="552"/>
      <c r="Q172" s="552"/>
      <c r="R172" s="552"/>
      <c r="S172" s="619"/>
    </row>
    <row r="173" spans="1:19" hidden="1" outlineLevel="1" x14ac:dyDescent="0.15">
      <c r="A173" s="548" t="s">
        <v>276</v>
      </c>
      <c r="B173" s="548">
        <v>2135</v>
      </c>
      <c r="C173" s="549">
        <f t="shared" si="45"/>
        <v>21350000</v>
      </c>
      <c r="D173" s="552">
        <v>7.82</v>
      </c>
      <c r="E173" s="551">
        <f t="shared" si="46"/>
        <v>19680430.000000004</v>
      </c>
      <c r="F173" s="552">
        <v>18</v>
      </c>
      <c r="G173" s="549">
        <f t="shared" si="47"/>
        <v>180000</v>
      </c>
      <c r="H173" s="614">
        <v>0.37</v>
      </c>
      <c r="I173" s="551">
        <f t="shared" si="48"/>
        <v>179334</v>
      </c>
      <c r="J173" s="552">
        <v>97.4</v>
      </c>
      <c r="K173" s="559">
        <v>4.22</v>
      </c>
      <c r="L173" s="577"/>
      <c r="M173" s="557">
        <f t="shared" si="51"/>
        <v>932897.20000000007</v>
      </c>
      <c r="N173" s="557">
        <f t="shared" si="50"/>
        <v>20792661.200000003</v>
      </c>
      <c r="O173" s="552"/>
      <c r="P173" s="552"/>
      <c r="Q173" s="552"/>
      <c r="R173" s="552"/>
      <c r="S173" s="619"/>
    </row>
    <row r="174" spans="1:19" hidden="1" outlineLevel="1" x14ac:dyDescent="0.15">
      <c r="A174" s="609" t="s">
        <v>277</v>
      </c>
      <c r="B174" s="548">
        <v>2858</v>
      </c>
      <c r="C174" s="549">
        <f t="shared" si="45"/>
        <v>28580000</v>
      </c>
      <c r="D174" s="552">
        <v>7.43</v>
      </c>
      <c r="E174" s="551">
        <f t="shared" si="46"/>
        <v>26456506</v>
      </c>
      <c r="F174" s="552">
        <v>1</v>
      </c>
      <c r="G174" s="549">
        <f t="shared" si="47"/>
        <v>10000</v>
      </c>
      <c r="H174" s="852">
        <v>0</v>
      </c>
      <c r="I174" s="829">
        <f t="shared" si="48"/>
        <v>10000</v>
      </c>
      <c r="J174" s="558">
        <v>12</v>
      </c>
      <c r="K174" s="559">
        <v>4.22</v>
      </c>
      <c r="L174" s="577"/>
      <c r="M174" s="557">
        <f t="shared" si="51"/>
        <v>114936</v>
      </c>
      <c r="N174" s="557">
        <f t="shared" si="50"/>
        <v>26581442</v>
      </c>
      <c r="O174" s="552"/>
      <c r="P174" s="552"/>
      <c r="Q174" s="552"/>
      <c r="R174" s="552"/>
      <c r="S174" s="619"/>
    </row>
    <row r="175" spans="1:19" hidden="1" outlineLevel="1" x14ac:dyDescent="0.15">
      <c r="A175" s="853" t="s">
        <v>343</v>
      </c>
      <c r="B175" s="562"/>
      <c r="C175" s="677"/>
      <c r="D175" s="563"/>
      <c r="E175" s="565">
        <f>SUM(E169:E174)</f>
        <v>85370505</v>
      </c>
      <c r="F175" s="563"/>
      <c r="G175" s="563"/>
      <c r="H175" s="563"/>
      <c r="I175" s="831">
        <f>SUM(I169:I174)</f>
        <v>517520.9</v>
      </c>
      <c r="J175" s="563"/>
      <c r="K175" s="563"/>
      <c r="L175" s="567"/>
      <c r="M175" s="569">
        <f>SUM(M169:M174)</f>
        <v>1309312.6000000001</v>
      </c>
      <c r="N175" s="570">
        <f>SUM(N169:N174)</f>
        <v>87197338.5</v>
      </c>
      <c r="O175" s="552"/>
      <c r="P175" s="552"/>
      <c r="Q175" s="552"/>
      <c r="R175" s="552"/>
      <c r="S175" s="619"/>
    </row>
    <row r="176" spans="1:19" hidden="1" outlineLevel="1" x14ac:dyDescent="0.15">
      <c r="A176" s="633" t="s">
        <v>246</v>
      </c>
      <c r="B176" s="550"/>
      <c r="C176" s="550"/>
      <c r="D176" s="552"/>
      <c r="E176" s="552"/>
      <c r="F176" s="552"/>
      <c r="G176" s="552"/>
      <c r="H176" s="552"/>
      <c r="I176" s="552"/>
      <c r="J176" s="552"/>
      <c r="K176" s="552"/>
      <c r="L176" s="577"/>
      <c r="M176" s="577"/>
      <c r="N176" s="552"/>
      <c r="O176" s="552"/>
      <c r="P176" s="552"/>
      <c r="Q176" s="552"/>
      <c r="R176" s="552"/>
      <c r="S176" s="619"/>
    </row>
    <row r="177" spans="1:19" hidden="1" outlineLevel="1" x14ac:dyDescent="0.15">
      <c r="A177" s="633" t="s">
        <v>248</v>
      </c>
      <c r="B177" s="550"/>
      <c r="C177" s="550"/>
      <c r="D177" s="552"/>
      <c r="E177" s="552"/>
      <c r="F177" s="552"/>
      <c r="G177" s="552"/>
      <c r="H177" s="552"/>
      <c r="I177" s="552"/>
      <c r="J177" s="552"/>
      <c r="K177" s="552"/>
      <c r="L177" s="577"/>
      <c r="M177" s="577"/>
      <c r="N177" s="679"/>
      <c r="O177" s="552"/>
      <c r="P177" s="552"/>
      <c r="Q177" s="552"/>
      <c r="R177" s="552"/>
      <c r="S177" s="619"/>
    </row>
    <row r="178" spans="1:19" hidden="1" outlineLevel="1" x14ac:dyDescent="0.15">
      <c r="A178" s="625"/>
      <c r="B178" s="559"/>
      <c r="C178" s="559"/>
      <c r="D178" s="559"/>
      <c r="E178" s="559"/>
      <c r="F178" s="559"/>
      <c r="G178" s="559"/>
      <c r="H178" s="559"/>
      <c r="I178" s="559"/>
      <c r="J178" s="559"/>
      <c r="K178" s="559"/>
      <c r="L178" s="559"/>
      <c r="M178" s="559"/>
      <c r="N178" s="559"/>
      <c r="O178" s="559"/>
      <c r="P178" s="559"/>
      <c r="Q178" s="559"/>
      <c r="R178" s="559"/>
      <c r="S178" s="619"/>
    </row>
    <row r="179" spans="1:19" ht="41.25" hidden="1" customHeight="1" outlineLevel="1" x14ac:dyDescent="0.15">
      <c r="A179" s="1000" t="s">
        <v>167</v>
      </c>
      <c r="B179" s="983"/>
      <c r="C179" s="983"/>
      <c r="D179" s="983"/>
      <c r="E179" s="983"/>
      <c r="F179" s="983"/>
      <c r="G179" s="983"/>
      <c r="H179" s="983"/>
      <c r="I179" s="983"/>
      <c r="J179" s="983"/>
      <c r="K179" s="983"/>
      <c r="L179" s="983"/>
      <c r="M179" s="550"/>
      <c r="N179" s="550"/>
      <c r="O179" s="559"/>
      <c r="P179" s="559"/>
      <c r="Q179" s="559"/>
      <c r="R179" s="559"/>
      <c r="S179" s="619"/>
    </row>
    <row r="180" spans="1:19" ht="37.5" hidden="1" outlineLevel="1" x14ac:dyDescent="0.15">
      <c r="A180" s="635"/>
      <c r="B180" s="575" t="s">
        <v>349</v>
      </c>
      <c r="C180" s="554"/>
      <c r="D180" s="498" t="s">
        <v>491</v>
      </c>
      <c r="E180" s="498" t="s">
        <v>492</v>
      </c>
      <c r="F180" s="498" t="s">
        <v>493</v>
      </c>
      <c r="G180" s="498" t="s">
        <v>494</v>
      </c>
      <c r="H180" s="555"/>
      <c r="I180" s="498" t="s">
        <v>495</v>
      </c>
      <c r="J180" s="498" t="s">
        <v>496</v>
      </c>
      <c r="K180" s="498" t="s">
        <v>497</v>
      </c>
      <c r="L180" s="500" t="s">
        <v>498</v>
      </c>
      <c r="M180" s="550"/>
      <c r="N180" s="550"/>
      <c r="O180" s="559"/>
      <c r="P180" s="559"/>
      <c r="Q180" s="559"/>
      <c r="R180" s="559"/>
      <c r="S180" s="619"/>
    </row>
    <row r="181" spans="1:19" ht="128.25" hidden="1" customHeight="1" outlineLevel="1" x14ac:dyDescent="0.15">
      <c r="A181" s="636" t="s">
        <v>364</v>
      </c>
      <c r="B181" s="577">
        <f>N175</f>
        <v>87197338.5</v>
      </c>
      <c r="C181" s="578" t="s">
        <v>365</v>
      </c>
      <c r="D181" s="579">
        <f>O161</f>
        <v>921663652.95239925</v>
      </c>
      <c r="E181" s="579">
        <f t="shared" ref="E181" si="52">P161</f>
        <v>10235.821983600001</v>
      </c>
      <c r="F181" s="579">
        <f t="shared" ref="F181" si="53">Q161</f>
        <v>14016.648399420003</v>
      </c>
      <c r="G181" s="579">
        <f>R161</f>
        <v>926096509.72501636</v>
      </c>
      <c r="H181" s="578" t="s">
        <v>471</v>
      </c>
      <c r="I181" s="580">
        <f>D181/B181</f>
        <v>10.569859915533996</v>
      </c>
      <c r="J181" s="580">
        <f>E181/B181</f>
        <v>1.1738686248548745E-4</v>
      </c>
      <c r="K181" s="580">
        <f>F181/B181</f>
        <v>1.6074628699154622E-4</v>
      </c>
      <c r="L181" s="581">
        <f>G181/B181</f>
        <v>10.620696980619613</v>
      </c>
      <c r="M181" s="550"/>
      <c r="N181" s="550"/>
      <c r="O181" s="559"/>
      <c r="P181" s="559"/>
      <c r="Q181" s="559"/>
      <c r="R181" s="559"/>
      <c r="S181" s="619"/>
    </row>
    <row r="182" spans="1:19" ht="167.25" hidden="1" customHeight="1" outlineLevel="1" x14ac:dyDescent="0.15">
      <c r="A182" s="854" t="s">
        <v>453</v>
      </c>
      <c r="B182" s="846">
        <f>'06-11年电网电量交换Grid Exchange'!E38</f>
        <v>698261</v>
      </c>
      <c r="C182" s="837" t="s">
        <v>193</v>
      </c>
      <c r="D182" s="838">
        <f>'06-11年电网电量交换Grid Exchange'!$E$38*东北电网NE!I174</f>
        <v>7748072.9205234945</v>
      </c>
      <c r="E182" s="838">
        <f>'06-11年电网电量交换Grid Exchange'!$E$38*东北电网NE!J174</f>
        <v>85.477465976151294</v>
      </c>
      <c r="F182" s="838">
        <f>'06-11年电网电量交换Grid Exchange'!$E$38*东北电网NE!K174</f>
        <v>118.58540405071668</v>
      </c>
      <c r="G182" s="838">
        <f>'06-11年电网电量交换Grid Exchange'!$E$38*东北电网NE!L174</f>
        <v>7785548.3075800128</v>
      </c>
      <c r="H182" s="585" t="s">
        <v>455</v>
      </c>
      <c r="I182" s="839">
        <f>SUM(D181:D182)/SUM($B$181:$B$182)</f>
        <v>10.574041603447085</v>
      </c>
      <c r="J182" s="839">
        <f t="shared" ref="J182:L182" si="54">SUM(E181:E182)/SUM($B$181:$B$182)</f>
        <v>1.1742680530412847E-4</v>
      </c>
      <c r="K182" s="839">
        <f t="shared" si="54"/>
        <v>1.6081844692885587E-4</v>
      </c>
      <c r="L182" s="840">
        <f t="shared" si="54"/>
        <v>10.624901170764486</v>
      </c>
      <c r="M182" s="550"/>
      <c r="N182" s="550"/>
      <c r="O182" s="559"/>
      <c r="P182" s="559"/>
      <c r="Q182" s="559"/>
      <c r="R182" s="559"/>
      <c r="S182" s="619"/>
    </row>
    <row r="183" spans="1:19" ht="15" hidden="1" outlineLevel="1" thickBot="1" x14ac:dyDescent="0.2">
      <c r="A183" s="638"/>
      <c r="B183" s="639"/>
      <c r="C183" s="639"/>
      <c r="D183" s="639"/>
      <c r="E183" s="639"/>
      <c r="F183" s="639"/>
      <c r="G183" s="639"/>
      <c r="H183" s="639"/>
      <c r="I183" s="639"/>
      <c r="J183" s="639"/>
      <c r="K183" s="639"/>
      <c r="L183" s="639"/>
      <c r="M183" s="639"/>
      <c r="N183" s="639"/>
      <c r="O183" s="639"/>
      <c r="P183" s="639"/>
      <c r="Q183" s="639"/>
      <c r="R183" s="639"/>
      <c r="S183" s="640"/>
    </row>
    <row r="184" spans="1:19" collapsed="1" x14ac:dyDescent="0.15"/>
    <row r="185" spans="1:19" ht="18.75" x14ac:dyDescent="0.15">
      <c r="A185" s="496" t="s">
        <v>78</v>
      </c>
    </row>
    <row r="186" spans="1:19" ht="15" hidden="1" outlineLevel="1" thickTop="1" x14ac:dyDescent="0.15">
      <c r="A186" s="790"/>
      <c r="B186" s="641"/>
      <c r="C186" s="641"/>
      <c r="D186" s="641"/>
      <c r="E186" s="641"/>
      <c r="F186" s="641"/>
      <c r="G186" s="641"/>
      <c r="H186" s="641"/>
      <c r="I186" s="641"/>
      <c r="J186" s="641"/>
      <c r="K186" s="641"/>
      <c r="L186" s="641"/>
      <c r="M186" s="641"/>
      <c r="N186" s="641"/>
      <c r="O186" s="641"/>
      <c r="P186" s="641"/>
      <c r="Q186" s="641"/>
      <c r="R186" s="641"/>
      <c r="S186" s="642"/>
    </row>
    <row r="187" spans="1:19" ht="44.25" hidden="1" customHeight="1" outlineLevel="1" x14ac:dyDescent="0.15">
      <c r="A187" s="1068" t="s">
        <v>91</v>
      </c>
      <c r="B187" s="1066"/>
      <c r="C187" s="1066"/>
      <c r="D187" s="1066"/>
      <c r="E187" s="1066"/>
      <c r="F187" s="1066"/>
      <c r="G187" s="1066"/>
      <c r="H187" s="1066"/>
      <c r="I187" s="1066"/>
      <c r="J187" s="1066"/>
      <c r="K187" s="1066"/>
      <c r="L187" s="1066"/>
      <c r="M187" s="1066"/>
      <c r="N187" s="1066"/>
      <c r="O187" s="1067"/>
      <c r="P187" s="1067"/>
      <c r="Q187" s="1067"/>
      <c r="R187" s="1067"/>
      <c r="S187" s="643"/>
    </row>
    <row r="188" spans="1:19" ht="80.25" hidden="1" outlineLevel="1" x14ac:dyDescent="0.15">
      <c r="A188" s="855" t="s">
        <v>398</v>
      </c>
      <c r="B188" s="498" t="s">
        <v>399</v>
      </c>
      <c r="C188" s="498" t="s">
        <v>266</v>
      </c>
      <c r="D188" s="498" t="s">
        <v>267</v>
      </c>
      <c r="E188" s="498" t="s">
        <v>268</v>
      </c>
      <c r="F188" s="498" t="s">
        <v>269</v>
      </c>
      <c r="G188" s="498" t="s">
        <v>270</v>
      </c>
      <c r="H188" s="498" t="s">
        <v>271</v>
      </c>
      <c r="I188" s="498" t="s">
        <v>255</v>
      </c>
      <c r="J188" s="498" t="s">
        <v>156</v>
      </c>
      <c r="K188" s="498" t="s">
        <v>218</v>
      </c>
      <c r="L188" s="499" t="s">
        <v>217</v>
      </c>
      <c r="M188" s="498" t="s">
        <v>482</v>
      </c>
      <c r="N188" s="498" t="s">
        <v>483</v>
      </c>
      <c r="O188" s="498" t="s">
        <v>484</v>
      </c>
      <c r="P188" s="498" t="s">
        <v>485</v>
      </c>
      <c r="Q188" s="498" t="s">
        <v>486</v>
      </c>
      <c r="R188" s="500" t="s">
        <v>487</v>
      </c>
      <c r="S188" s="643"/>
    </row>
    <row r="189" spans="1:19" ht="59.25" hidden="1" outlineLevel="1" x14ac:dyDescent="0.15">
      <c r="A189" s="856"/>
      <c r="B189" s="732"/>
      <c r="C189" s="732"/>
      <c r="D189" s="732"/>
      <c r="E189" s="732"/>
      <c r="F189" s="732"/>
      <c r="G189" s="732"/>
      <c r="H189" s="732"/>
      <c r="I189" s="732"/>
      <c r="J189" s="734" t="s">
        <v>92</v>
      </c>
      <c r="K189" s="732" t="s">
        <v>404</v>
      </c>
      <c r="L189" s="734" t="s">
        <v>488</v>
      </c>
      <c r="M189" s="734" t="s">
        <v>489</v>
      </c>
      <c r="N189" s="734" t="s">
        <v>490</v>
      </c>
      <c r="O189" s="734" t="s">
        <v>405</v>
      </c>
      <c r="P189" s="734" t="s">
        <v>405</v>
      </c>
      <c r="Q189" s="734" t="s">
        <v>405</v>
      </c>
      <c r="R189" s="817" t="s">
        <v>405</v>
      </c>
      <c r="S189" s="643"/>
    </row>
    <row r="190" spans="1:19" hidden="1" outlineLevel="1" x14ac:dyDescent="0.15">
      <c r="A190" s="768"/>
      <c r="B190" s="591"/>
      <c r="C190" s="591" t="s">
        <v>380</v>
      </c>
      <c r="D190" s="591" t="s">
        <v>381</v>
      </c>
      <c r="E190" s="591" t="s">
        <v>382</v>
      </c>
      <c r="F190" s="591" t="s">
        <v>388</v>
      </c>
      <c r="G190" s="591" t="s">
        <v>384</v>
      </c>
      <c r="H190" s="591" t="s">
        <v>385</v>
      </c>
      <c r="I190" s="591" t="s">
        <v>390</v>
      </c>
      <c r="J190" s="591" t="s">
        <v>378</v>
      </c>
      <c r="K190" s="593" t="s">
        <v>379</v>
      </c>
      <c r="L190" s="592" t="s">
        <v>375</v>
      </c>
      <c r="M190" s="593" t="s">
        <v>376</v>
      </c>
      <c r="N190" s="593" t="s">
        <v>256</v>
      </c>
      <c r="O190" s="593" t="s">
        <v>225</v>
      </c>
      <c r="P190" s="844" t="s">
        <v>257</v>
      </c>
      <c r="Q190" s="818" t="s">
        <v>258</v>
      </c>
      <c r="R190" s="819" t="s">
        <v>259</v>
      </c>
      <c r="S190" s="643"/>
    </row>
    <row r="191" spans="1:19" ht="28.5" hidden="1" outlineLevel="1" x14ac:dyDescent="0.15">
      <c r="A191" s="857" t="s">
        <v>324</v>
      </c>
      <c r="B191" s="821" t="s">
        <v>406</v>
      </c>
      <c r="C191" s="841">
        <v>688.66</v>
      </c>
      <c r="D191" s="841">
        <v>2499.5700000000002</v>
      </c>
      <c r="E191" s="841">
        <v>8896.4500000000007</v>
      </c>
      <c r="F191" s="841">
        <v>9347.83</v>
      </c>
      <c r="G191" s="841">
        <v>13864.67</v>
      </c>
      <c r="H191" s="841">
        <v>13605.64</v>
      </c>
      <c r="I191" s="845">
        <f>SUM(C191:H191)</f>
        <v>48902.82</v>
      </c>
      <c r="J191" s="858">
        <f>'燃料参数Fuel EF'!B3</f>
        <v>26.37</v>
      </c>
      <c r="K191" s="859">
        <f>'燃料参数Fuel EF'!C3</f>
        <v>98</v>
      </c>
      <c r="L191" s="860">
        <f>'燃料参数Fuel EF'!D3</f>
        <v>20908</v>
      </c>
      <c r="M191" s="858">
        <f>'燃料参数Fuel EF'!E3</f>
        <v>1E-3</v>
      </c>
      <c r="N191" s="858">
        <f>'燃料参数Fuel EF'!F3</f>
        <v>1.5E-3</v>
      </c>
      <c r="O191" s="861">
        <f>I191*L191*J191*K191*44/12/100/100</f>
        <v>968844394.66055465</v>
      </c>
      <c r="P191" s="773">
        <f>I191*L191*M191/100</f>
        <v>10224.601605600001</v>
      </c>
      <c r="Q191" s="773">
        <f>I191*L191*N191/100</f>
        <v>15336.902408399999</v>
      </c>
      <c r="R191" s="516">
        <f>O191+P191*25+Q191*298</f>
        <v>973670406.61839783</v>
      </c>
      <c r="S191" s="643"/>
    </row>
    <row r="192" spans="1:19" ht="28.5" hidden="1" outlineLevel="1" x14ac:dyDescent="0.15">
      <c r="A192" s="654" t="s">
        <v>325</v>
      </c>
      <c r="B192" s="523" t="s">
        <v>406</v>
      </c>
      <c r="C192" s="522"/>
      <c r="D192" s="522"/>
      <c r="E192" s="522"/>
      <c r="F192" s="522"/>
      <c r="G192" s="522"/>
      <c r="H192" s="522">
        <v>0.87</v>
      </c>
      <c r="I192" s="732">
        <f t="shared" ref="I192:I211" si="55">SUM(C192:H192)</f>
        <v>0.87</v>
      </c>
      <c r="J192" s="648">
        <f>'燃料参数Fuel EF'!B4</f>
        <v>25.41</v>
      </c>
      <c r="K192" s="513">
        <f>'燃料参数Fuel EF'!C4</f>
        <v>98</v>
      </c>
      <c r="L192" s="792">
        <f>'燃料参数Fuel EF'!D4</f>
        <v>26344</v>
      </c>
      <c r="M192" s="648">
        <f>'燃料参数Fuel EF'!E4</f>
        <v>1E-3</v>
      </c>
      <c r="N192" s="648">
        <f>'燃料参数Fuel EF'!F4</f>
        <v>1.5E-3</v>
      </c>
      <c r="O192" s="862">
        <f>I192*L192*J192*K192*44/12/100/100</f>
        <v>20926.815312480001</v>
      </c>
      <c r="P192" s="622">
        <f t="shared" ref="P192:P210" si="56">I192*L192*M192/100</f>
        <v>0.2291928</v>
      </c>
      <c r="Q192" s="622">
        <f t="shared" ref="Q192:Q210" si="57">I192*L192*N192/100</f>
        <v>0.34378920000000002</v>
      </c>
      <c r="R192" s="518">
        <f t="shared" ref="R192:R211" si="58">O192+P192*25+Q192*298</f>
        <v>21034.994314080002</v>
      </c>
      <c r="S192" s="643"/>
    </row>
    <row r="193" spans="1:19" ht="28.5" hidden="1" outlineLevel="1" x14ac:dyDescent="0.15">
      <c r="A193" s="654" t="s">
        <v>326</v>
      </c>
      <c r="B193" s="523" t="s">
        <v>406</v>
      </c>
      <c r="C193" s="522">
        <v>5.38</v>
      </c>
      <c r="D193" s="522"/>
      <c r="E193" s="522">
        <v>131.11000000000001</v>
      </c>
      <c r="F193" s="522">
        <v>620.21</v>
      </c>
      <c r="G193" s="522">
        <v>88.54</v>
      </c>
      <c r="H193" s="522">
        <v>646.71</v>
      </c>
      <c r="I193" s="732">
        <f t="shared" si="55"/>
        <v>1491.95</v>
      </c>
      <c r="J193" s="648">
        <f>'燃料参数Fuel EF'!B5</f>
        <v>25.41</v>
      </c>
      <c r="K193" s="513">
        <f>'燃料参数Fuel EF'!C5</f>
        <v>98</v>
      </c>
      <c r="L193" s="792">
        <f>'燃料参数Fuel EF'!D5</f>
        <v>10454</v>
      </c>
      <c r="M193" s="648">
        <f>'燃料参数Fuel EF'!E5</f>
        <v>1E-3</v>
      </c>
      <c r="N193" s="648">
        <f>'燃料参数Fuel EF'!F5</f>
        <v>1.5E-3</v>
      </c>
      <c r="O193" s="862">
        <f t="shared" ref="O193:O210" si="59">I193*L193*J193*K193*44/12/100/100</f>
        <v>14240949.150689797</v>
      </c>
      <c r="P193" s="622">
        <f t="shared" si="56"/>
        <v>155.96845300000001</v>
      </c>
      <c r="Q193" s="622">
        <f t="shared" si="57"/>
        <v>233.95267950000002</v>
      </c>
      <c r="R193" s="518">
        <f t="shared" si="58"/>
        <v>14314566.260505797</v>
      </c>
      <c r="S193" s="643"/>
    </row>
    <row r="194" spans="1:19" ht="28.5" hidden="1" outlineLevel="1" x14ac:dyDescent="0.15">
      <c r="A194" s="654" t="s">
        <v>327</v>
      </c>
      <c r="B194" s="523" t="s">
        <v>406</v>
      </c>
      <c r="C194" s="522">
        <v>1.53</v>
      </c>
      <c r="D194" s="522"/>
      <c r="E194" s="522"/>
      <c r="F194" s="522"/>
      <c r="G194" s="522"/>
      <c r="H194" s="522">
        <v>41.98</v>
      </c>
      <c r="I194" s="732">
        <f t="shared" si="55"/>
        <v>43.51</v>
      </c>
      <c r="J194" s="648">
        <f>'燃料参数Fuel EF'!B6</f>
        <v>33.56</v>
      </c>
      <c r="K194" s="513">
        <f>'燃料参数Fuel EF'!C6</f>
        <v>98</v>
      </c>
      <c r="L194" s="792">
        <f>'燃料参数Fuel EF'!D6</f>
        <v>17584</v>
      </c>
      <c r="M194" s="648">
        <f>'燃料参数Fuel EF'!E6</f>
        <v>1E-3</v>
      </c>
      <c r="N194" s="648">
        <f>'燃料参数Fuel EF'!F6</f>
        <v>1.5E-3</v>
      </c>
      <c r="O194" s="862">
        <f t="shared" si="59"/>
        <v>922627.12086570647</v>
      </c>
      <c r="P194" s="622">
        <f t="shared" si="56"/>
        <v>7.6507984000000002</v>
      </c>
      <c r="Q194" s="622">
        <f t="shared" si="57"/>
        <v>11.476197600000001</v>
      </c>
      <c r="R194" s="518">
        <f t="shared" si="58"/>
        <v>926238.29771050636</v>
      </c>
      <c r="S194" s="643"/>
    </row>
    <row r="195" spans="1:19" ht="45" hidden="1" customHeight="1" outlineLevel="1" x14ac:dyDescent="0.15">
      <c r="A195" s="656" t="s">
        <v>203</v>
      </c>
      <c r="B195" s="523" t="s">
        <v>406</v>
      </c>
      <c r="C195" s="522"/>
      <c r="D195" s="522"/>
      <c r="E195" s="522">
        <v>252.29</v>
      </c>
      <c r="F195" s="522">
        <v>2120.9499999999998</v>
      </c>
      <c r="G195" s="522">
        <v>601.16999999999996</v>
      </c>
      <c r="H195" s="522">
        <v>898.03</v>
      </c>
      <c r="I195" s="732">
        <f t="shared" si="55"/>
        <v>3872.4399999999996</v>
      </c>
      <c r="J195" s="648">
        <f>'燃料参数Fuel EF'!B20</f>
        <v>25.8</v>
      </c>
      <c r="K195" s="648">
        <f>'燃料参数Fuel EF'!C20</f>
        <v>98</v>
      </c>
      <c r="L195" s="648">
        <f>'燃料参数Fuel EF'!D20</f>
        <v>8363</v>
      </c>
      <c r="M195" s="648">
        <f>'燃料参数Fuel EF'!E20</f>
        <v>1E-3</v>
      </c>
      <c r="N195" s="648">
        <f>'燃料参数Fuel EF'!F20</f>
        <v>1.5E-3</v>
      </c>
      <c r="O195" s="862">
        <f t="shared" ref="O195" si="60">I195*L195*J195*K195*44/12/100/100</f>
        <v>30023685.789697595</v>
      </c>
      <c r="P195" s="622">
        <f t="shared" ref="P195" si="61">I195*L195*M195/100</f>
        <v>323.85215719999997</v>
      </c>
      <c r="Q195" s="622">
        <f t="shared" ref="Q195" si="62">I195*L195*N195/100</f>
        <v>485.77823579999995</v>
      </c>
      <c r="R195" s="518">
        <f t="shared" ref="R195" si="63">O195+P195*25+Q195*298</f>
        <v>30176544.007895995</v>
      </c>
      <c r="S195" s="643"/>
    </row>
    <row r="196" spans="1:19" ht="28.5" hidden="1" outlineLevel="1" x14ac:dyDescent="0.15">
      <c r="A196" s="654" t="s">
        <v>328</v>
      </c>
      <c r="B196" s="523" t="s">
        <v>406</v>
      </c>
      <c r="C196" s="522"/>
      <c r="D196" s="522"/>
      <c r="E196" s="522"/>
      <c r="F196" s="522"/>
      <c r="G196" s="522"/>
      <c r="H196" s="522"/>
      <c r="I196" s="732">
        <f t="shared" si="55"/>
        <v>0</v>
      </c>
      <c r="J196" s="648">
        <f>'燃料参数Fuel EF'!B7</f>
        <v>29.42</v>
      </c>
      <c r="K196" s="513">
        <f>'燃料参数Fuel EF'!C7</f>
        <v>93</v>
      </c>
      <c r="L196" s="792">
        <f>'燃料参数Fuel EF'!D7</f>
        <v>28435</v>
      </c>
      <c r="M196" s="648">
        <f>'燃料参数Fuel EF'!E7</f>
        <v>1E-3</v>
      </c>
      <c r="N196" s="648">
        <f>'燃料参数Fuel EF'!F7</f>
        <v>1.5E-3</v>
      </c>
      <c r="O196" s="862">
        <f t="shared" si="59"/>
        <v>0</v>
      </c>
      <c r="P196" s="622">
        <f t="shared" si="56"/>
        <v>0</v>
      </c>
      <c r="Q196" s="622">
        <f t="shared" si="57"/>
        <v>0</v>
      </c>
      <c r="R196" s="518">
        <f t="shared" si="58"/>
        <v>0</v>
      </c>
      <c r="S196" s="643"/>
    </row>
    <row r="197" spans="1:19" ht="28.5" hidden="1" outlineLevel="1" x14ac:dyDescent="0.15">
      <c r="A197" s="654" t="s">
        <v>329</v>
      </c>
      <c r="B197" s="523" t="s">
        <v>323</v>
      </c>
      <c r="C197" s="522">
        <v>0.04</v>
      </c>
      <c r="D197" s="522">
        <v>1.75</v>
      </c>
      <c r="E197" s="524">
        <v>17.2</v>
      </c>
      <c r="F197" s="522">
        <v>20.41</v>
      </c>
      <c r="G197" s="524">
        <v>4.4000000000000004</v>
      </c>
      <c r="H197" s="522">
        <v>11.86</v>
      </c>
      <c r="I197" s="732">
        <f t="shared" si="55"/>
        <v>55.66</v>
      </c>
      <c r="J197" s="648">
        <f>'燃料参数Fuel EF'!B8</f>
        <v>13.58</v>
      </c>
      <c r="K197" s="513">
        <f>'燃料参数Fuel EF'!C8</f>
        <v>99</v>
      </c>
      <c r="L197" s="792">
        <f>'燃料参数Fuel EF'!D8</f>
        <v>173535</v>
      </c>
      <c r="M197" s="648">
        <f>'燃料参数Fuel EF'!E8</f>
        <v>1E-3</v>
      </c>
      <c r="N197" s="648">
        <f>'燃料参数Fuel EF'!F8</f>
        <v>1E-4</v>
      </c>
      <c r="O197" s="862">
        <f t="shared" si="59"/>
        <v>4761422.0312273996</v>
      </c>
      <c r="P197" s="622">
        <f t="shared" si="56"/>
        <v>96.589580999999995</v>
      </c>
      <c r="Q197" s="622">
        <f t="shared" si="57"/>
        <v>9.6589580999999995</v>
      </c>
      <c r="R197" s="518">
        <f t="shared" si="58"/>
        <v>4766715.1402661996</v>
      </c>
      <c r="S197" s="643"/>
    </row>
    <row r="198" spans="1:19" ht="50.25" hidden="1" customHeight="1" outlineLevel="1" x14ac:dyDescent="0.15">
      <c r="A198" s="656" t="s">
        <v>204</v>
      </c>
      <c r="B198" s="523" t="s">
        <v>323</v>
      </c>
      <c r="C198" s="522">
        <v>12.89</v>
      </c>
      <c r="D198" s="522">
        <v>18.53</v>
      </c>
      <c r="E198" s="522">
        <v>295.02</v>
      </c>
      <c r="F198" s="522">
        <v>41.74</v>
      </c>
      <c r="G198" s="522">
        <v>49.56</v>
      </c>
      <c r="H198" s="522">
        <v>203.79</v>
      </c>
      <c r="I198" s="732">
        <f t="shared" si="55"/>
        <v>621.53</v>
      </c>
      <c r="J198" s="648">
        <f>'燃料参数Fuel EF'!B21</f>
        <v>70.8</v>
      </c>
      <c r="K198" s="648">
        <f>'燃料参数Fuel EF'!C21</f>
        <v>99</v>
      </c>
      <c r="L198" s="648">
        <f>'燃料参数Fuel EF'!D21</f>
        <v>37630</v>
      </c>
      <c r="M198" s="648">
        <f>'燃料参数Fuel EF'!E21</f>
        <v>1E-3</v>
      </c>
      <c r="N198" s="648">
        <f>'燃料参数Fuel EF'!F21</f>
        <v>1E-4</v>
      </c>
      <c r="O198" s="862">
        <f t="shared" ref="O198" si="64">I198*L198*J198*K198*44/12/100/100</f>
        <v>60108542.449956</v>
      </c>
      <c r="P198" s="622">
        <f t="shared" ref="P198" si="65">I198*L198*M198/100</f>
        <v>233.88173899999998</v>
      </c>
      <c r="Q198" s="622">
        <f t="shared" ref="Q198" si="66">I198*L198*N198/100</f>
        <v>23.388173900000002</v>
      </c>
      <c r="R198" s="518">
        <f t="shared" ref="R198" si="67">O198+P198*25+Q198*298</f>
        <v>60121359.1692532</v>
      </c>
      <c r="S198" s="643"/>
    </row>
    <row r="199" spans="1:19" ht="50.25" hidden="1" customHeight="1" outlineLevel="1" x14ac:dyDescent="0.15">
      <c r="A199" s="656" t="s">
        <v>205</v>
      </c>
      <c r="B199" s="523" t="s">
        <v>323</v>
      </c>
      <c r="C199" s="522"/>
      <c r="D199" s="522"/>
      <c r="E199" s="522">
        <v>8.48</v>
      </c>
      <c r="F199" s="522">
        <v>7.0000000000000007E-2</v>
      </c>
      <c r="G199" s="522"/>
      <c r="H199" s="522"/>
      <c r="I199" s="732">
        <f t="shared" si="55"/>
        <v>8.5500000000000007</v>
      </c>
      <c r="J199" s="648">
        <f>'燃料参数Fuel EF'!B22</f>
        <v>46.9</v>
      </c>
      <c r="K199" s="648">
        <f>'燃料参数Fuel EF'!C22</f>
        <v>99</v>
      </c>
      <c r="L199" s="648">
        <f>'燃料参数Fuel EF'!D22</f>
        <v>79450</v>
      </c>
      <c r="M199" s="648">
        <f>'燃料参数Fuel EF'!E22</f>
        <v>1E-3</v>
      </c>
      <c r="N199" s="648">
        <f>'燃料参数Fuel EF'!F22</f>
        <v>1E-4</v>
      </c>
      <c r="O199" s="862">
        <f t="shared" ref="O199" si="68">I199*L199*J199*K199*44/12/100/100</f>
        <v>1156483.6148250001</v>
      </c>
      <c r="P199" s="622">
        <f t="shared" ref="P199" si="69">I199*L199*M199/100</f>
        <v>6.7929750000000002</v>
      </c>
      <c r="Q199" s="622">
        <f t="shared" ref="Q199" si="70">I199*L199*N199/100</f>
        <v>0.6792975</v>
      </c>
      <c r="R199" s="518">
        <f t="shared" ref="R199" si="71">O199+P199*25+Q199*298</f>
        <v>1156855.8698550002</v>
      </c>
      <c r="S199" s="643"/>
    </row>
    <row r="200" spans="1:19" ht="28.5" hidden="1" outlineLevel="1" x14ac:dyDescent="0.15">
      <c r="A200" s="654" t="s">
        <v>330</v>
      </c>
      <c r="B200" s="523" t="s">
        <v>323</v>
      </c>
      <c r="C200" s="522"/>
      <c r="D200" s="522"/>
      <c r="E200" s="522"/>
      <c r="F200" s="522"/>
      <c r="G200" s="522"/>
      <c r="H200" s="522"/>
      <c r="I200" s="732">
        <f t="shared" si="55"/>
        <v>0</v>
      </c>
      <c r="J200" s="648">
        <f>'燃料参数Fuel EF'!B9</f>
        <v>12.2</v>
      </c>
      <c r="K200" s="513">
        <f>'燃料参数Fuel EF'!C9</f>
        <v>99</v>
      </c>
      <c r="L200" s="792">
        <f>'燃料参数Fuel EF'!D9</f>
        <v>202218</v>
      </c>
      <c r="M200" s="648">
        <f>'燃料参数Fuel EF'!E9</f>
        <v>1E-3</v>
      </c>
      <c r="N200" s="648">
        <f>'燃料参数Fuel EF'!F9</f>
        <v>1E-4</v>
      </c>
      <c r="O200" s="862">
        <f t="shared" si="59"/>
        <v>0</v>
      </c>
      <c r="P200" s="622">
        <f t="shared" si="56"/>
        <v>0</v>
      </c>
      <c r="Q200" s="622">
        <f t="shared" si="57"/>
        <v>0</v>
      </c>
      <c r="R200" s="518">
        <f t="shared" si="58"/>
        <v>0</v>
      </c>
      <c r="S200" s="643"/>
    </row>
    <row r="201" spans="1:19" ht="28.5" hidden="1" outlineLevel="1" x14ac:dyDescent="0.15">
      <c r="A201" s="654" t="s">
        <v>331</v>
      </c>
      <c r="B201" s="523" t="s">
        <v>406</v>
      </c>
      <c r="C201" s="522"/>
      <c r="D201" s="522"/>
      <c r="E201" s="522"/>
      <c r="F201" s="522"/>
      <c r="G201" s="522"/>
      <c r="H201" s="522"/>
      <c r="I201" s="732">
        <f t="shared" si="55"/>
        <v>0</v>
      </c>
      <c r="J201" s="648">
        <f>'燃料参数Fuel EF'!B10</f>
        <v>20.079999999999998</v>
      </c>
      <c r="K201" s="513">
        <f>'燃料参数Fuel EF'!C10</f>
        <v>98</v>
      </c>
      <c r="L201" s="792">
        <f>'燃料参数Fuel EF'!D10</f>
        <v>41816</v>
      </c>
      <c r="M201" s="648">
        <f>'燃料参数Fuel EF'!E10</f>
        <v>3.0000000000000001E-3</v>
      </c>
      <c r="N201" s="648">
        <f>'燃料参数Fuel EF'!F10</f>
        <v>5.9999999999999995E-4</v>
      </c>
      <c r="O201" s="862">
        <f t="shared" si="59"/>
        <v>0</v>
      </c>
      <c r="P201" s="622">
        <f t="shared" si="56"/>
        <v>0</v>
      </c>
      <c r="Q201" s="622">
        <f t="shared" si="57"/>
        <v>0</v>
      </c>
      <c r="R201" s="518">
        <f t="shared" si="58"/>
        <v>0</v>
      </c>
      <c r="S201" s="643"/>
    </row>
    <row r="202" spans="1:19" ht="28.5" hidden="1" outlineLevel="1" x14ac:dyDescent="0.15">
      <c r="A202" s="654" t="s">
        <v>332</v>
      </c>
      <c r="B202" s="523" t="s">
        <v>406</v>
      </c>
      <c r="C202" s="522"/>
      <c r="D202" s="522"/>
      <c r="E202" s="522"/>
      <c r="F202" s="522"/>
      <c r="G202" s="522"/>
      <c r="H202" s="522"/>
      <c r="I202" s="732">
        <f t="shared" si="55"/>
        <v>0</v>
      </c>
      <c r="J202" s="658">
        <f>'燃料参数Fuel EF'!B11</f>
        <v>18.899999999999999</v>
      </c>
      <c r="K202" s="513">
        <f>'燃料参数Fuel EF'!C11</f>
        <v>98</v>
      </c>
      <c r="L202" s="792">
        <f>'燃料参数Fuel EF'!D11</f>
        <v>43070</v>
      </c>
      <c r="M202" s="648">
        <f>'燃料参数Fuel EF'!E11</f>
        <v>3.0000000000000001E-3</v>
      </c>
      <c r="N202" s="648">
        <f>'燃料参数Fuel EF'!F11</f>
        <v>5.9999999999999995E-4</v>
      </c>
      <c r="O202" s="862">
        <f t="shared" si="59"/>
        <v>0</v>
      </c>
      <c r="P202" s="622">
        <f t="shared" si="56"/>
        <v>0</v>
      </c>
      <c r="Q202" s="622">
        <f t="shared" si="57"/>
        <v>0</v>
      </c>
      <c r="R202" s="518">
        <f t="shared" si="58"/>
        <v>0</v>
      </c>
      <c r="S202" s="643"/>
    </row>
    <row r="203" spans="1:19" ht="28.5" hidden="1" outlineLevel="1" x14ac:dyDescent="0.15">
      <c r="A203" s="654" t="s">
        <v>333</v>
      </c>
      <c r="B203" s="523" t="s">
        <v>406</v>
      </c>
      <c r="C203" s="524">
        <v>0.1</v>
      </c>
      <c r="D203" s="522"/>
      <c r="E203" s="522">
        <v>2.27</v>
      </c>
      <c r="F203" s="522"/>
      <c r="G203" s="522">
        <v>0.55000000000000004</v>
      </c>
      <c r="H203" s="522">
        <v>2.66</v>
      </c>
      <c r="I203" s="732">
        <f t="shared" si="55"/>
        <v>5.58</v>
      </c>
      <c r="J203" s="658">
        <f>'燃料参数Fuel EF'!B12</f>
        <v>20.2</v>
      </c>
      <c r="K203" s="513">
        <f>'燃料参数Fuel EF'!C12</f>
        <v>98</v>
      </c>
      <c r="L203" s="792">
        <f>'燃料参数Fuel EF'!D12</f>
        <v>42652</v>
      </c>
      <c r="M203" s="648">
        <f>'燃料参数Fuel EF'!E12</f>
        <v>3.0000000000000001E-3</v>
      </c>
      <c r="N203" s="648">
        <f>'燃料参数Fuel EF'!F12</f>
        <v>5.9999999999999995E-4</v>
      </c>
      <c r="O203" s="862">
        <f t="shared" si="59"/>
        <v>172751.7577632</v>
      </c>
      <c r="P203" s="622">
        <f t="shared" si="56"/>
        <v>7.1399448000000003</v>
      </c>
      <c r="Q203" s="622">
        <f t="shared" si="57"/>
        <v>1.4279889599999998</v>
      </c>
      <c r="R203" s="518">
        <f t="shared" si="58"/>
        <v>173355.79709328001</v>
      </c>
      <c r="S203" s="643"/>
    </row>
    <row r="204" spans="1:19" ht="28.5" hidden="1" outlineLevel="1" x14ac:dyDescent="0.15">
      <c r="A204" s="654" t="s">
        <v>334</v>
      </c>
      <c r="B204" s="523" t="s">
        <v>406</v>
      </c>
      <c r="C204" s="522">
        <v>0.49</v>
      </c>
      <c r="D204" s="522"/>
      <c r="E204" s="522">
        <v>0.17</v>
      </c>
      <c r="F204" s="522"/>
      <c r="G204" s="522">
        <v>0.01</v>
      </c>
      <c r="H204" s="522">
        <v>3.24</v>
      </c>
      <c r="I204" s="732">
        <f t="shared" si="55"/>
        <v>3.91</v>
      </c>
      <c r="J204" s="658">
        <f>'燃料参数Fuel EF'!B13</f>
        <v>21.1</v>
      </c>
      <c r="K204" s="513">
        <f>'燃料参数Fuel EF'!C13</f>
        <v>98</v>
      </c>
      <c r="L204" s="792">
        <f>'燃料参数Fuel EF'!D13</f>
        <v>41816</v>
      </c>
      <c r="M204" s="648">
        <f>'燃料参数Fuel EF'!E13</f>
        <v>3.0000000000000001E-3</v>
      </c>
      <c r="N204" s="648">
        <f>'燃料参数Fuel EF'!F13</f>
        <v>5.9999999999999995E-4</v>
      </c>
      <c r="O204" s="862">
        <f t="shared" si="59"/>
        <v>123965.03458826667</v>
      </c>
      <c r="P204" s="622">
        <f t="shared" si="56"/>
        <v>4.9050168000000003</v>
      </c>
      <c r="Q204" s="622">
        <f t="shared" si="57"/>
        <v>0.98100335999999988</v>
      </c>
      <c r="R204" s="518">
        <f t="shared" si="58"/>
        <v>124379.99900954666</v>
      </c>
      <c r="S204" s="643"/>
    </row>
    <row r="205" spans="1:19" ht="44.25" hidden="1" customHeight="1" outlineLevel="1" x14ac:dyDescent="0.15">
      <c r="A205" s="656" t="s">
        <v>212</v>
      </c>
      <c r="B205" s="523" t="s">
        <v>406</v>
      </c>
      <c r="C205" s="522">
        <v>6.97</v>
      </c>
      <c r="D205" s="522">
        <v>12.47</v>
      </c>
      <c r="E205" s="522"/>
      <c r="F205" s="522"/>
      <c r="G205" s="522"/>
      <c r="H205" s="522">
        <v>2.82</v>
      </c>
      <c r="I205" s="732">
        <f t="shared" si="55"/>
        <v>22.26</v>
      </c>
      <c r="J205" s="648">
        <f>'燃料参数Fuel EF'!B23</f>
        <v>27.5</v>
      </c>
      <c r="K205" s="648">
        <f>'燃料参数Fuel EF'!C23</f>
        <v>98</v>
      </c>
      <c r="L205" s="648">
        <f>'燃料参数Fuel EF'!D23</f>
        <v>31947</v>
      </c>
      <c r="M205" s="648">
        <f>'燃料参数Fuel EF'!E23</f>
        <v>3.0000000000000001E-3</v>
      </c>
      <c r="N205" s="648">
        <f>'燃料参数Fuel EF'!F23</f>
        <v>5.9999999999999995E-4</v>
      </c>
      <c r="O205" s="862">
        <f t="shared" ref="O205" si="72">I205*L205*J205*K205*44/12/100/100</f>
        <v>702725.06073000003</v>
      </c>
      <c r="P205" s="622">
        <f t="shared" ref="P205" si="73">I205*L205*M205/100</f>
        <v>21.334206600000002</v>
      </c>
      <c r="Q205" s="622">
        <f t="shared" ref="Q205" si="74">I205*L205*N205/100</f>
        <v>4.2668413200000002</v>
      </c>
      <c r="R205" s="518">
        <f t="shared" ref="R205" si="75">O205+P205*25+Q205*298</f>
        <v>704529.93460835994</v>
      </c>
      <c r="S205" s="643"/>
    </row>
    <row r="206" spans="1:19" ht="42.75" hidden="1" outlineLevel="1" x14ac:dyDescent="0.15">
      <c r="A206" s="654" t="s">
        <v>335</v>
      </c>
      <c r="B206" s="523" t="s">
        <v>406</v>
      </c>
      <c r="C206" s="522"/>
      <c r="D206" s="522"/>
      <c r="E206" s="522"/>
      <c r="F206" s="522"/>
      <c r="G206" s="522"/>
      <c r="H206" s="522"/>
      <c r="I206" s="732">
        <f t="shared" si="55"/>
        <v>0</v>
      </c>
      <c r="J206" s="658">
        <f>'燃料参数Fuel EF'!B14</f>
        <v>17.2</v>
      </c>
      <c r="K206" s="513">
        <f>'燃料参数Fuel EF'!C14</f>
        <v>99</v>
      </c>
      <c r="L206" s="792">
        <f>'燃料参数Fuel EF'!D14</f>
        <v>50179</v>
      </c>
      <c r="M206" s="648">
        <f>'燃料参数Fuel EF'!E14</f>
        <v>1E-3</v>
      </c>
      <c r="N206" s="648">
        <f>'燃料参数Fuel EF'!F14</f>
        <v>1E-4</v>
      </c>
      <c r="O206" s="862">
        <f t="shared" si="59"/>
        <v>0</v>
      </c>
      <c r="P206" s="622">
        <f t="shared" si="56"/>
        <v>0</v>
      </c>
      <c r="Q206" s="622">
        <f t="shared" si="57"/>
        <v>0</v>
      </c>
      <c r="R206" s="518">
        <f t="shared" si="58"/>
        <v>0</v>
      </c>
      <c r="S206" s="643"/>
    </row>
    <row r="207" spans="1:19" ht="28.5" hidden="1" outlineLevel="1" x14ac:dyDescent="0.15">
      <c r="A207" s="654" t="s">
        <v>336</v>
      </c>
      <c r="B207" s="523" t="s">
        <v>406</v>
      </c>
      <c r="C207" s="522">
        <v>1.37</v>
      </c>
      <c r="D207" s="522"/>
      <c r="E207" s="522">
        <v>2.12</v>
      </c>
      <c r="F207" s="522"/>
      <c r="G207" s="522"/>
      <c r="H207" s="522">
        <v>2.41</v>
      </c>
      <c r="I207" s="732">
        <f t="shared" si="55"/>
        <v>5.9</v>
      </c>
      <c r="J207" s="658">
        <f>'燃料参数Fuel EF'!B15</f>
        <v>18.2</v>
      </c>
      <c r="K207" s="513">
        <f>'燃料参数Fuel EF'!C15</f>
        <v>99</v>
      </c>
      <c r="L207" s="792">
        <f>'燃料参数Fuel EF'!D15</f>
        <v>45998</v>
      </c>
      <c r="M207" s="648">
        <f>'燃料参数Fuel EF'!E15</f>
        <v>1E-3</v>
      </c>
      <c r="N207" s="648">
        <f>'燃料参数Fuel EF'!F15</f>
        <v>1E-4</v>
      </c>
      <c r="O207" s="862">
        <f t="shared" si="59"/>
        <v>179295.32821200002</v>
      </c>
      <c r="P207" s="622">
        <f t="shared" si="56"/>
        <v>2.7138820000000003</v>
      </c>
      <c r="Q207" s="622">
        <f t="shared" si="57"/>
        <v>0.27138820000000002</v>
      </c>
      <c r="R207" s="518">
        <f t="shared" si="58"/>
        <v>179444.04894560002</v>
      </c>
      <c r="S207" s="643"/>
    </row>
    <row r="208" spans="1:19" ht="28.5" hidden="1" outlineLevel="1" x14ac:dyDescent="0.15">
      <c r="A208" s="654" t="s">
        <v>337</v>
      </c>
      <c r="B208" s="523" t="s">
        <v>323</v>
      </c>
      <c r="C208" s="522">
        <v>16.079999999999998</v>
      </c>
      <c r="D208" s="522">
        <v>0.56999999999999995</v>
      </c>
      <c r="E208" s="522">
        <v>0.22</v>
      </c>
      <c r="F208" s="522">
        <v>6.16</v>
      </c>
      <c r="G208" s="522">
        <v>0.18</v>
      </c>
      <c r="H208" s="522">
        <v>0.16</v>
      </c>
      <c r="I208" s="732">
        <f t="shared" si="55"/>
        <v>23.369999999999997</v>
      </c>
      <c r="J208" s="648">
        <f>'燃料参数Fuel EF'!B16</f>
        <v>15.32</v>
      </c>
      <c r="K208" s="513">
        <f>'燃料参数Fuel EF'!C16</f>
        <v>99</v>
      </c>
      <c r="L208" s="792">
        <f>'燃料参数Fuel EF'!D16</f>
        <v>389310</v>
      </c>
      <c r="M208" s="648">
        <f>'燃料参数Fuel EF'!E16</f>
        <v>1E-3</v>
      </c>
      <c r="N208" s="648">
        <f>'燃料参数Fuel EF'!F16</f>
        <v>1E-4</v>
      </c>
      <c r="O208" s="862">
        <f t="shared" si="59"/>
        <v>5059640.5214652</v>
      </c>
      <c r="P208" s="622">
        <f t="shared" si="56"/>
        <v>90.981746999999999</v>
      </c>
      <c r="Q208" s="622">
        <f t="shared" si="57"/>
        <v>9.0981746999999995</v>
      </c>
      <c r="R208" s="518">
        <f t="shared" si="58"/>
        <v>5064626.3212008001</v>
      </c>
      <c r="S208" s="643"/>
    </row>
    <row r="209" spans="1:19" ht="42.75" hidden="1" outlineLevel="1" x14ac:dyDescent="0.15">
      <c r="A209" s="654" t="s">
        <v>338</v>
      </c>
      <c r="B209" s="523" t="s">
        <v>406</v>
      </c>
      <c r="C209" s="522">
        <v>0.85</v>
      </c>
      <c r="D209" s="522"/>
      <c r="E209" s="522"/>
      <c r="F209" s="522"/>
      <c r="G209" s="522"/>
      <c r="H209" s="522">
        <v>28.14</v>
      </c>
      <c r="I209" s="732">
        <f t="shared" si="55"/>
        <v>28.990000000000002</v>
      </c>
      <c r="J209" s="659">
        <f>'燃料参数Fuel EF'!B17</f>
        <v>20</v>
      </c>
      <c r="K209" s="513">
        <f>'燃料参数Fuel EF'!C17</f>
        <v>98</v>
      </c>
      <c r="L209" s="792">
        <f>'燃料参数Fuel EF'!D17</f>
        <v>35168</v>
      </c>
      <c r="M209" s="648">
        <f>'燃料参数Fuel EF'!E17</f>
        <v>3.0000000000000001E-3</v>
      </c>
      <c r="N209" s="648">
        <f>'燃料参数Fuel EF'!F17</f>
        <v>5.9999999999999995E-4</v>
      </c>
      <c r="O209" s="862">
        <f t="shared" si="59"/>
        <v>732695.26997333346</v>
      </c>
      <c r="P209" s="622">
        <f t="shared" si="56"/>
        <v>30.585609600000002</v>
      </c>
      <c r="Q209" s="622">
        <f t="shared" si="57"/>
        <v>6.1171219199999998</v>
      </c>
      <c r="R209" s="518">
        <f t="shared" si="58"/>
        <v>735282.81254549348</v>
      </c>
      <c r="S209" s="643"/>
    </row>
    <row r="210" spans="1:19" ht="28.5" hidden="1" outlineLevel="1" x14ac:dyDescent="0.15">
      <c r="A210" s="654" t="s">
        <v>339</v>
      </c>
      <c r="B210" s="523" t="s">
        <v>406</v>
      </c>
      <c r="C210" s="522"/>
      <c r="D210" s="522"/>
      <c r="E210" s="522">
        <v>7.99</v>
      </c>
      <c r="F210" s="522"/>
      <c r="G210" s="522"/>
      <c r="H210" s="524">
        <v>3.4</v>
      </c>
      <c r="I210" s="732">
        <f t="shared" si="55"/>
        <v>11.39</v>
      </c>
      <c r="J210" s="648">
        <f>'燃料参数Fuel EF'!B18</f>
        <v>29.42</v>
      </c>
      <c r="K210" s="513">
        <f>'燃料参数Fuel EF'!C18</f>
        <v>93</v>
      </c>
      <c r="L210" s="792">
        <f>'燃料参数Fuel EF'!D18</f>
        <v>38099</v>
      </c>
      <c r="M210" s="648">
        <f>'燃料参数Fuel EF'!E18</f>
        <v>1E-3</v>
      </c>
      <c r="N210" s="648">
        <f>'燃料参数Fuel EF'!F18</f>
        <v>1.5E-3</v>
      </c>
      <c r="O210" s="862">
        <f t="shared" si="59"/>
        <v>435345.78919942008</v>
      </c>
      <c r="P210" s="622">
        <f t="shared" si="56"/>
        <v>4.3394761000000006</v>
      </c>
      <c r="Q210" s="622">
        <f t="shared" si="57"/>
        <v>6.50921415</v>
      </c>
      <c r="R210" s="518">
        <f t="shared" si="58"/>
        <v>437394.02191862004</v>
      </c>
      <c r="S210" s="643"/>
    </row>
    <row r="211" spans="1:19" ht="28.5" hidden="1" outlineLevel="1" x14ac:dyDescent="0.15">
      <c r="A211" s="654" t="s">
        <v>247</v>
      </c>
      <c r="B211" s="523" t="s">
        <v>407</v>
      </c>
      <c r="C211" s="522">
        <v>20.420000000000002</v>
      </c>
      <c r="D211" s="522">
        <v>17.07</v>
      </c>
      <c r="E211" s="522">
        <v>45.53</v>
      </c>
      <c r="F211" s="522">
        <v>34.659999999999997</v>
      </c>
      <c r="G211" s="524">
        <v>20.8</v>
      </c>
      <c r="H211" s="522">
        <v>38.56</v>
      </c>
      <c r="I211" s="732">
        <f t="shared" si="55"/>
        <v>177.04000000000002</v>
      </c>
      <c r="J211" s="664">
        <f>'燃料参数Fuel EF'!B19</f>
        <v>0</v>
      </c>
      <c r="K211" s="665">
        <f>'燃料参数Fuel EF'!C19</f>
        <v>0</v>
      </c>
      <c r="L211" s="863">
        <f>'燃料参数Fuel EF'!D19</f>
        <v>0</v>
      </c>
      <c r="M211" s="550"/>
      <c r="N211" s="550"/>
      <c r="O211" s="559"/>
      <c r="P211" s="622"/>
      <c r="Q211" s="622"/>
      <c r="R211" s="518">
        <f t="shared" si="58"/>
        <v>0</v>
      </c>
      <c r="S211" s="643"/>
    </row>
    <row r="212" spans="1:19" hidden="1" outlineLevel="1" x14ac:dyDescent="0.15">
      <c r="A212" s="864"/>
      <c r="B212" s="823"/>
      <c r="C212" s="823"/>
      <c r="D212" s="823"/>
      <c r="E212" s="823"/>
      <c r="F212" s="823"/>
      <c r="G212" s="823"/>
      <c r="H212" s="823"/>
      <c r="I212" s="823"/>
      <c r="J212" s="745"/>
      <c r="K212" s="745"/>
      <c r="L212" s="767"/>
      <c r="M212" s="563"/>
      <c r="N212" s="632" t="s">
        <v>343</v>
      </c>
      <c r="O212" s="527">
        <f>SUM(O191:O210)</f>
        <v>1087485450.3950601</v>
      </c>
      <c r="P212" s="527">
        <f>SUM(P191:P210)</f>
        <v>11211.566384900001</v>
      </c>
      <c r="Q212" s="527">
        <f>SUM(Q191:Q210)</f>
        <v>16130.851472610007</v>
      </c>
      <c r="R212" s="605">
        <f>O212+P212*25+Q212*298</f>
        <v>1092572733.2935202</v>
      </c>
      <c r="S212" s="643"/>
    </row>
    <row r="213" spans="1:19" ht="13.5" hidden="1" customHeight="1" outlineLevel="1" x14ac:dyDescent="0.15">
      <c r="A213" s="968" t="s">
        <v>63</v>
      </c>
      <c r="B213" s="981"/>
      <c r="C213" s="981"/>
      <c r="D213" s="981"/>
      <c r="E213" s="981"/>
      <c r="F213" s="981"/>
      <c r="G213" s="552"/>
      <c r="H213" s="552"/>
      <c r="I213" s="552"/>
      <c r="J213" s="552"/>
      <c r="K213" s="552"/>
      <c r="L213" s="552"/>
      <c r="M213" s="552"/>
      <c r="N213" s="552"/>
      <c r="O213" s="559"/>
      <c r="P213" s="559"/>
      <c r="Q213" s="559"/>
      <c r="R213" s="559"/>
      <c r="S213" s="643"/>
    </row>
    <row r="214" spans="1:19" ht="13.5" hidden="1" customHeight="1" outlineLevel="1" x14ac:dyDescent="0.15">
      <c r="A214" s="982" t="s">
        <v>232</v>
      </c>
      <c r="B214" s="979"/>
      <c r="C214" s="979"/>
      <c r="D214" s="979"/>
      <c r="E214" s="979"/>
      <c r="F214" s="979"/>
      <c r="G214" s="979"/>
      <c r="H214" s="552"/>
      <c r="I214" s="552"/>
      <c r="J214" s="552"/>
      <c r="K214" s="552"/>
      <c r="L214" s="552"/>
      <c r="M214" s="552"/>
      <c r="N214" s="552"/>
      <c r="O214" s="559"/>
      <c r="P214" s="559"/>
      <c r="Q214" s="559"/>
      <c r="R214" s="559"/>
      <c r="S214" s="643"/>
    </row>
    <row r="215" spans="1:19" hidden="1" outlineLevel="1" x14ac:dyDescent="0.15">
      <c r="A215" s="968" t="s">
        <v>341</v>
      </c>
      <c r="B215" s="981"/>
      <c r="C215" s="981"/>
      <c r="D215" s="552"/>
      <c r="E215" s="552"/>
      <c r="F215" s="552"/>
      <c r="G215" s="552"/>
      <c r="H215" s="552"/>
      <c r="I215" s="552"/>
      <c r="J215" s="552"/>
      <c r="K215" s="552"/>
      <c r="L215" s="552"/>
      <c r="M215" s="552"/>
      <c r="N215" s="552"/>
      <c r="O215" s="559"/>
      <c r="P215" s="559"/>
      <c r="Q215" s="559"/>
      <c r="R215" s="559"/>
      <c r="S215" s="643"/>
    </row>
    <row r="216" spans="1:19" hidden="1" outlineLevel="1" x14ac:dyDescent="0.15">
      <c r="A216" s="982" t="s">
        <v>245</v>
      </c>
      <c r="B216" s="981"/>
      <c r="C216" s="981"/>
      <c r="D216" s="981"/>
      <c r="E216" s="981"/>
      <c r="F216" s="552"/>
      <c r="G216" s="552"/>
      <c r="H216" s="552"/>
      <c r="I216" s="552"/>
      <c r="J216" s="552"/>
      <c r="K216" s="552"/>
      <c r="L216" s="552"/>
      <c r="M216" s="552"/>
      <c r="N216" s="552"/>
      <c r="O216" s="559"/>
      <c r="P216" s="559"/>
      <c r="Q216" s="559"/>
      <c r="R216" s="559"/>
      <c r="S216" s="643"/>
    </row>
    <row r="217" spans="1:19" ht="33" hidden="1" customHeight="1" outlineLevel="1" x14ac:dyDescent="0.15">
      <c r="A217" s="1061" t="s">
        <v>84</v>
      </c>
      <c r="B217" s="990"/>
      <c r="C217" s="990"/>
      <c r="D217" s="990"/>
      <c r="E217" s="990"/>
      <c r="F217" s="972"/>
      <c r="G217" s="972"/>
      <c r="H217" s="972"/>
      <c r="I217" s="972"/>
      <c r="J217" s="972"/>
      <c r="K217" s="972"/>
      <c r="L217" s="972"/>
      <c r="M217" s="972"/>
      <c r="N217" s="969"/>
      <c r="O217" s="552"/>
      <c r="P217" s="552"/>
      <c r="Q217" s="552"/>
      <c r="R217" s="552"/>
      <c r="S217" s="643"/>
    </row>
    <row r="218" spans="1:19" ht="71.25" hidden="1" outlineLevel="1" x14ac:dyDescent="0.15">
      <c r="A218" s="1059" t="s">
        <v>345</v>
      </c>
      <c r="B218" s="534" t="s">
        <v>356</v>
      </c>
      <c r="C218" s="535" t="s">
        <v>356</v>
      </c>
      <c r="D218" s="535" t="s">
        <v>360</v>
      </c>
      <c r="E218" s="537" t="s">
        <v>351</v>
      </c>
      <c r="F218" s="534" t="s">
        <v>353</v>
      </c>
      <c r="G218" s="535" t="s">
        <v>353</v>
      </c>
      <c r="H218" s="535" t="s">
        <v>350</v>
      </c>
      <c r="I218" s="537" t="s">
        <v>352</v>
      </c>
      <c r="J218" s="534" t="s">
        <v>354</v>
      </c>
      <c r="K218" s="535" t="s">
        <v>355</v>
      </c>
      <c r="L218" s="535" t="s">
        <v>363</v>
      </c>
      <c r="M218" s="537" t="s">
        <v>362</v>
      </c>
      <c r="N218" s="537" t="s">
        <v>357</v>
      </c>
      <c r="O218" s="552"/>
      <c r="P218" s="552"/>
      <c r="Q218" s="552"/>
      <c r="R218" s="552"/>
      <c r="S218" s="643"/>
    </row>
    <row r="219" spans="1:19" ht="28.5" hidden="1" outlineLevel="1" x14ac:dyDescent="0.15">
      <c r="A219" s="1060"/>
      <c r="B219" s="539" t="s">
        <v>144</v>
      </c>
      <c r="C219" s="540" t="s">
        <v>349</v>
      </c>
      <c r="D219" s="541" t="s">
        <v>145</v>
      </c>
      <c r="E219" s="542" t="s">
        <v>349</v>
      </c>
      <c r="F219" s="543" t="s">
        <v>146</v>
      </c>
      <c r="G219" s="540" t="s">
        <v>349</v>
      </c>
      <c r="H219" s="541" t="s">
        <v>145</v>
      </c>
      <c r="I219" s="542" t="s">
        <v>349</v>
      </c>
      <c r="J219" s="543" t="s">
        <v>146</v>
      </c>
      <c r="K219" s="541" t="s">
        <v>145</v>
      </c>
      <c r="L219" s="541" t="s">
        <v>146</v>
      </c>
      <c r="M219" s="542" t="s">
        <v>349</v>
      </c>
      <c r="N219" s="542" t="s">
        <v>349</v>
      </c>
      <c r="O219" s="552"/>
      <c r="P219" s="552"/>
      <c r="Q219" s="552"/>
      <c r="R219" s="552"/>
      <c r="S219" s="643"/>
    </row>
    <row r="220" spans="1:19" hidden="1" outlineLevel="1" x14ac:dyDescent="0.15">
      <c r="A220" s="865" t="s">
        <v>272</v>
      </c>
      <c r="B220" s="552">
        <v>263</v>
      </c>
      <c r="C220" s="549">
        <f t="shared" ref="C220:C225" si="76">B220*10000</f>
        <v>2630000</v>
      </c>
      <c r="D220" s="607">
        <v>6.2</v>
      </c>
      <c r="E220" s="827">
        <f t="shared" ref="E220:E225" si="77">C220*(100-D220)/100</f>
        <v>2466940</v>
      </c>
      <c r="F220" s="552">
        <v>4</v>
      </c>
      <c r="G220" s="549">
        <f t="shared" ref="G220:G225" si="78">F220*10000</f>
        <v>40000</v>
      </c>
      <c r="H220" s="552">
        <v>1.1599999999999999</v>
      </c>
      <c r="I220" s="551">
        <f t="shared" ref="I220:I225" si="79">(1-H220/100)*G220</f>
        <v>39536</v>
      </c>
      <c r="J220" s="552">
        <v>3.1</v>
      </c>
      <c r="K220" s="552">
        <v>4.22</v>
      </c>
      <c r="L220" s="577"/>
      <c r="M220" s="556">
        <f t="shared" ref="M220:M221" si="80">J220*(1-K220/100)*10000+L220*10000</f>
        <v>29691.800000000003</v>
      </c>
      <c r="N220" s="557">
        <f t="shared" ref="N220:N225" si="81">M220+I220+E220</f>
        <v>2536167.7999999998</v>
      </c>
      <c r="O220" s="552"/>
      <c r="P220" s="552"/>
      <c r="Q220" s="552"/>
      <c r="R220" s="552"/>
      <c r="S220" s="643"/>
    </row>
    <row r="221" spans="1:19" hidden="1" outlineLevel="1" x14ac:dyDescent="0.15">
      <c r="A221" s="866" t="s">
        <v>273</v>
      </c>
      <c r="B221" s="552">
        <v>556</v>
      </c>
      <c r="C221" s="549">
        <f t="shared" si="76"/>
        <v>5560000</v>
      </c>
      <c r="D221" s="552">
        <v>6.63</v>
      </c>
      <c r="E221" s="551">
        <f t="shared" si="77"/>
        <v>5191372</v>
      </c>
      <c r="F221" s="552">
        <v>0.1</v>
      </c>
      <c r="G221" s="549">
        <f t="shared" si="78"/>
        <v>1000</v>
      </c>
      <c r="H221" s="552">
        <v>1.66</v>
      </c>
      <c r="I221" s="551">
        <f t="shared" si="79"/>
        <v>983.40000000000009</v>
      </c>
      <c r="J221" s="552">
        <v>0.1</v>
      </c>
      <c r="K221" s="552">
        <v>4.22</v>
      </c>
      <c r="L221" s="577"/>
      <c r="M221" s="557">
        <f t="shared" si="80"/>
        <v>957.80000000000007</v>
      </c>
      <c r="N221" s="557">
        <f t="shared" si="81"/>
        <v>5193313.2</v>
      </c>
      <c r="O221" s="552"/>
      <c r="P221" s="552"/>
      <c r="Q221" s="552"/>
      <c r="R221" s="552"/>
      <c r="S221" s="643"/>
    </row>
    <row r="222" spans="1:19" hidden="1" outlineLevel="1" x14ac:dyDescent="0.15">
      <c r="A222" s="866" t="s">
        <v>274</v>
      </c>
      <c r="B222" s="552">
        <v>1998</v>
      </c>
      <c r="C222" s="549">
        <f t="shared" si="76"/>
        <v>19980000</v>
      </c>
      <c r="D222" s="552">
        <v>6.73</v>
      </c>
      <c r="E222" s="551">
        <f t="shared" si="77"/>
        <v>18635346</v>
      </c>
      <c r="F222" s="552">
        <v>8</v>
      </c>
      <c r="G222" s="549">
        <f t="shared" si="78"/>
        <v>80000</v>
      </c>
      <c r="H222" s="552">
        <v>1.66</v>
      </c>
      <c r="I222" s="551">
        <f t="shared" si="79"/>
        <v>78672</v>
      </c>
      <c r="J222" s="552">
        <v>57.1</v>
      </c>
      <c r="K222" s="552">
        <v>4.22</v>
      </c>
      <c r="L222" s="577"/>
      <c r="M222" s="557">
        <f>J222*(1-K222/100)*10000+L222*10000</f>
        <v>546903.79999999993</v>
      </c>
      <c r="N222" s="557">
        <f t="shared" si="81"/>
        <v>19260921.800000001</v>
      </c>
      <c r="O222" s="552"/>
      <c r="P222" s="552"/>
      <c r="Q222" s="552"/>
      <c r="R222" s="552"/>
      <c r="S222" s="643"/>
    </row>
    <row r="223" spans="1:19" hidden="1" outlineLevel="1" x14ac:dyDescent="0.15">
      <c r="A223" s="866" t="s">
        <v>275</v>
      </c>
      <c r="B223" s="552">
        <v>2108</v>
      </c>
      <c r="C223" s="549">
        <f t="shared" si="76"/>
        <v>21080000</v>
      </c>
      <c r="D223" s="552">
        <v>8.0299999999999994</v>
      </c>
      <c r="E223" s="551">
        <f t="shared" si="77"/>
        <v>19387276</v>
      </c>
      <c r="F223" s="552">
        <v>37</v>
      </c>
      <c r="G223" s="549">
        <f t="shared" si="78"/>
        <v>370000</v>
      </c>
      <c r="H223" s="552">
        <v>0.38</v>
      </c>
      <c r="I223" s="551">
        <f t="shared" si="79"/>
        <v>368594</v>
      </c>
      <c r="J223" s="552">
        <v>5.5</v>
      </c>
      <c r="K223" s="552">
        <v>4.22</v>
      </c>
      <c r="L223" s="577"/>
      <c r="M223" s="557">
        <f t="shared" ref="M223:M225" si="82">J223*(1-K223/100)*10000+L223*10000</f>
        <v>52679</v>
      </c>
      <c r="N223" s="557">
        <f t="shared" si="81"/>
        <v>19808549</v>
      </c>
      <c r="O223" s="552"/>
      <c r="P223" s="552"/>
      <c r="Q223" s="552"/>
      <c r="R223" s="552"/>
      <c r="S223" s="643"/>
    </row>
    <row r="224" spans="1:19" hidden="1" outlineLevel="1" x14ac:dyDescent="0.15">
      <c r="A224" s="866" t="s">
        <v>276</v>
      </c>
      <c r="B224" s="552">
        <v>2407</v>
      </c>
      <c r="C224" s="549">
        <f t="shared" si="76"/>
        <v>24070000</v>
      </c>
      <c r="D224" s="552">
        <v>7.74</v>
      </c>
      <c r="E224" s="551">
        <f t="shared" si="77"/>
        <v>22206982</v>
      </c>
      <c r="F224" s="552">
        <v>20</v>
      </c>
      <c r="G224" s="549">
        <f t="shared" si="78"/>
        <v>200000</v>
      </c>
      <c r="H224" s="552">
        <v>0.35</v>
      </c>
      <c r="I224" s="551">
        <f t="shared" si="79"/>
        <v>199300</v>
      </c>
      <c r="J224" s="552">
        <v>173.6</v>
      </c>
      <c r="K224" s="552">
        <v>4.22</v>
      </c>
      <c r="L224" s="577"/>
      <c r="M224" s="557">
        <f t="shared" si="82"/>
        <v>1662740.8</v>
      </c>
      <c r="N224" s="557">
        <f t="shared" si="81"/>
        <v>24069022.800000001</v>
      </c>
      <c r="O224" s="552"/>
      <c r="P224" s="552"/>
      <c r="Q224" s="552"/>
      <c r="R224" s="552"/>
      <c r="S224" s="643"/>
    </row>
    <row r="225" spans="1:19" hidden="1" outlineLevel="1" x14ac:dyDescent="0.15">
      <c r="A225" s="866" t="s">
        <v>277</v>
      </c>
      <c r="B225" s="552">
        <v>3064</v>
      </c>
      <c r="C225" s="549">
        <f t="shared" si="76"/>
        <v>30640000</v>
      </c>
      <c r="D225" s="552">
        <v>6.98</v>
      </c>
      <c r="E225" s="551">
        <f t="shared" si="77"/>
        <v>28501328</v>
      </c>
      <c r="F225" s="552">
        <v>1</v>
      </c>
      <c r="G225" s="549">
        <f t="shared" si="78"/>
        <v>10000</v>
      </c>
      <c r="H225" s="552">
        <v>1.66</v>
      </c>
      <c r="I225" s="551">
        <f t="shared" si="79"/>
        <v>9834</v>
      </c>
      <c r="J225" s="552">
        <v>26.7</v>
      </c>
      <c r="K225" s="552">
        <v>4.22</v>
      </c>
      <c r="L225" s="577"/>
      <c r="M225" s="557">
        <f t="shared" si="82"/>
        <v>255732.59999999998</v>
      </c>
      <c r="N225" s="557">
        <f t="shared" si="81"/>
        <v>28766894.600000001</v>
      </c>
      <c r="O225" s="552"/>
      <c r="P225" s="552"/>
      <c r="Q225" s="552"/>
      <c r="R225" s="552"/>
      <c r="S225" s="643"/>
    </row>
    <row r="226" spans="1:19" hidden="1" outlineLevel="1" x14ac:dyDescent="0.15">
      <c r="A226" s="867" t="s">
        <v>343</v>
      </c>
      <c r="B226" s="563"/>
      <c r="C226" s="677"/>
      <c r="D226" s="563"/>
      <c r="E226" s="565">
        <f>SUM(E220:E225)</f>
        <v>96389244</v>
      </c>
      <c r="F226" s="563"/>
      <c r="G226" s="563"/>
      <c r="H226" s="563"/>
      <c r="I226" s="565">
        <f>SUM(I220:I225)</f>
        <v>696919.4</v>
      </c>
      <c r="J226" s="563"/>
      <c r="K226" s="563"/>
      <c r="L226" s="567"/>
      <c r="M226" s="569">
        <f>SUM(M220:M225)</f>
        <v>2548705.8000000003</v>
      </c>
      <c r="N226" s="570">
        <f>SUM(N220:N225)</f>
        <v>99634869.199999988</v>
      </c>
      <c r="O226" s="552"/>
      <c r="P226" s="552"/>
      <c r="Q226" s="552"/>
      <c r="R226" s="552"/>
      <c r="S226" s="643"/>
    </row>
    <row r="227" spans="1:19" hidden="1" outlineLevel="1" x14ac:dyDescent="0.15">
      <c r="A227" s="633" t="s">
        <v>435</v>
      </c>
      <c r="B227" s="550"/>
      <c r="C227" s="550"/>
      <c r="D227" s="552"/>
      <c r="E227" s="552"/>
      <c r="F227" s="552"/>
      <c r="G227" s="552"/>
      <c r="H227" s="552"/>
      <c r="I227" s="552"/>
      <c r="J227" s="552"/>
      <c r="K227" s="552"/>
      <c r="L227" s="577"/>
      <c r="M227" s="577"/>
      <c r="N227" s="552"/>
      <c r="O227" s="552"/>
      <c r="P227" s="552"/>
      <c r="Q227" s="552"/>
      <c r="R227" s="552"/>
      <c r="S227" s="643"/>
    </row>
    <row r="228" spans="1:19" hidden="1" outlineLevel="1" x14ac:dyDescent="0.15">
      <c r="A228" s="673"/>
      <c r="B228" s="550"/>
      <c r="C228" s="550"/>
      <c r="D228" s="552"/>
      <c r="E228" s="552"/>
      <c r="F228" s="552"/>
      <c r="G228" s="552"/>
      <c r="H228" s="552"/>
      <c r="I228" s="552"/>
      <c r="J228" s="552"/>
      <c r="K228" s="552"/>
      <c r="L228" s="577"/>
      <c r="M228" s="577"/>
      <c r="N228" s="679"/>
      <c r="O228" s="552"/>
      <c r="P228" s="552"/>
      <c r="Q228" s="552"/>
      <c r="R228" s="552"/>
      <c r="S228" s="643"/>
    </row>
    <row r="229" spans="1:19" hidden="1" outlineLevel="1" x14ac:dyDescent="0.15">
      <c r="A229" s="797"/>
      <c r="B229" s="559"/>
      <c r="C229" s="559"/>
      <c r="D229" s="559"/>
      <c r="E229" s="559"/>
      <c r="F229" s="559"/>
      <c r="G229" s="559"/>
      <c r="H229" s="559"/>
      <c r="I229" s="559"/>
      <c r="J229" s="559"/>
      <c r="K229" s="559"/>
      <c r="L229" s="559"/>
      <c r="M229" s="559"/>
      <c r="N229" s="559"/>
      <c r="O229" s="559"/>
      <c r="P229" s="559"/>
      <c r="Q229" s="559"/>
      <c r="R229" s="559"/>
      <c r="S229" s="643"/>
    </row>
    <row r="230" spans="1:19" ht="41.25" hidden="1" customHeight="1" outlineLevel="1" x14ac:dyDescent="0.15">
      <c r="A230" s="1061" t="s">
        <v>152</v>
      </c>
      <c r="B230" s="983"/>
      <c r="C230" s="983"/>
      <c r="D230" s="983"/>
      <c r="E230" s="983"/>
      <c r="F230" s="983"/>
      <c r="G230" s="983"/>
      <c r="H230" s="983"/>
      <c r="I230" s="983"/>
      <c r="J230" s="983"/>
      <c r="K230" s="983"/>
      <c r="L230" s="983"/>
      <c r="M230" s="550"/>
      <c r="N230" s="550"/>
      <c r="O230" s="559"/>
      <c r="P230" s="559"/>
      <c r="Q230" s="559"/>
      <c r="R230" s="559"/>
      <c r="S230" s="643"/>
    </row>
    <row r="231" spans="1:19" ht="37.5" hidden="1" outlineLevel="1" x14ac:dyDescent="0.15">
      <c r="A231" s="553"/>
      <c r="B231" s="575" t="s">
        <v>349</v>
      </c>
      <c r="C231" s="554"/>
      <c r="D231" s="498" t="s">
        <v>491</v>
      </c>
      <c r="E231" s="498" t="s">
        <v>492</v>
      </c>
      <c r="F231" s="498" t="s">
        <v>493</v>
      </c>
      <c r="G231" s="498" t="s">
        <v>494</v>
      </c>
      <c r="H231" s="555"/>
      <c r="I231" s="498" t="s">
        <v>495</v>
      </c>
      <c r="J231" s="498" t="s">
        <v>496</v>
      </c>
      <c r="K231" s="498" t="s">
        <v>497</v>
      </c>
      <c r="L231" s="500" t="s">
        <v>498</v>
      </c>
      <c r="M231" s="550"/>
      <c r="N231" s="550"/>
      <c r="O231" s="559"/>
      <c r="P231" s="559"/>
      <c r="Q231" s="559"/>
      <c r="R231" s="559"/>
      <c r="S231" s="643"/>
    </row>
    <row r="232" spans="1:19" ht="106.5" hidden="1" customHeight="1" outlineLevel="1" x14ac:dyDescent="0.15">
      <c r="A232" s="576" t="s">
        <v>364</v>
      </c>
      <c r="B232" s="577">
        <f>N226</f>
        <v>99634869.199999988</v>
      </c>
      <c r="C232" s="578" t="s">
        <v>365</v>
      </c>
      <c r="D232" s="579">
        <f>O212</f>
        <v>1087485450.3950601</v>
      </c>
      <c r="E232" s="579">
        <f t="shared" ref="E232" si="83">P212</f>
        <v>11211.566384900001</v>
      </c>
      <c r="F232" s="579">
        <f t="shared" ref="F232" si="84">Q212</f>
        <v>16130.851472610007</v>
      </c>
      <c r="G232" s="579">
        <f>R212</f>
        <v>1092572733.2935202</v>
      </c>
      <c r="H232" s="578" t="s">
        <v>471</v>
      </c>
      <c r="I232" s="580">
        <f>D232/B232</f>
        <v>10.91470746262655</v>
      </c>
      <c r="J232" s="580">
        <f>E232/B232</f>
        <v>1.1252653287871233E-4</v>
      </c>
      <c r="K232" s="580">
        <f>F232/B232</f>
        <v>1.6189966025077101E-4</v>
      </c>
      <c r="L232" s="581">
        <f>G232/B232</f>
        <v>10.965766724703245</v>
      </c>
      <c r="M232" s="550"/>
      <c r="N232" s="550"/>
      <c r="O232" s="559"/>
      <c r="P232" s="559"/>
      <c r="Q232" s="559"/>
      <c r="R232" s="559"/>
      <c r="S232" s="643"/>
    </row>
    <row r="233" spans="1:19" ht="146.25" hidden="1" customHeight="1" outlineLevel="1" x14ac:dyDescent="0.15">
      <c r="A233" s="576" t="s">
        <v>453</v>
      </c>
      <c r="B233" s="843">
        <f>'06-11年电网电量交换Grid Exchange'!E50+'06-11年电网电量交换Grid Exchange'!E57</f>
        <v>1086475</v>
      </c>
      <c r="C233" s="610" t="s">
        <v>193</v>
      </c>
      <c r="D233" s="832">
        <f>'06-11年电网电量交换Grid Exchange'!$E$50*东北电网NE!I222</f>
        <v>9485940.779728068</v>
      </c>
      <c r="E233" s="832">
        <f>'06-11年电网电量交换Grid Exchange'!$E$50*东北电网NE!J222</f>
        <v>98.844171758085324</v>
      </c>
      <c r="F233" s="832">
        <f>'06-11年电网电量交换Grid Exchange'!$E$50*东北电网NE!K222</f>
        <v>143.93999561533414</v>
      </c>
      <c r="G233" s="832">
        <f>'06-11年电网电量交换Grid Exchange'!$E$50*东北电网NE!L222</f>
        <v>9531306.0027153902</v>
      </c>
      <c r="H233" s="578" t="s">
        <v>455</v>
      </c>
      <c r="I233" s="834">
        <f>SUM(D232:D234)/SUM($B$232:$B$233)</f>
        <v>10.907700595575786</v>
      </c>
      <c r="J233" s="834">
        <f>SUM(E232:E234)/SUM($B$232:$B$233)</f>
        <v>1.124693489767775E-4</v>
      </c>
      <c r="K233" s="834">
        <f>SUM(F232:F234)/SUM($B$232:$B$233)</f>
        <v>1.6183915203232111E-4</v>
      </c>
      <c r="L233" s="835">
        <f>SUM(G232:G234)/SUM($B$232:$B$233)</f>
        <v>10.958740396605833</v>
      </c>
      <c r="M233" s="550"/>
      <c r="N233" s="550"/>
      <c r="O233" s="559"/>
      <c r="P233" s="559"/>
      <c r="Q233" s="559"/>
      <c r="R233" s="559"/>
      <c r="S233" s="643"/>
    </row>
    <row r="234" spans="1:19" ht="42.75" hidden="1" outlineLevel="1" x14ac:dyDescent="0.15">
      <c r="A234" s="836"/>
      <c r="B234" s="846"/>
      <c r="C234" s="837" t="s">
        <v>85</v>
      </c>
      <c r="D234" s="838">
        <f>'06-11年电网电量交换Grid Exchange'!E57*西北电网NW!I238</f>
        <v>1666874.9427454409</v>
      </c>
      <c r="E234" s="838">
        <f>'06-11年电网电量交换Grid Exchange'!E57*西北电网NW!J238</f>
        <v>17.653453581837297</v>
      </c>
      <c r="F234" s="838">
        <f>'06-11年电网电量交换Grid Exchange'!E57*西北电网NW!K238</f>
        <v>25.86546865820052</v>
      </c>
      <c r="G234" s="838">
        <f>'06-11年电网电量交换Grid Exchange'!E57*西北电网NW!L238</f>
        <v>1675024.1887451306</v>
      </c>
      <c r="H234" s="837"/>
      <c r="I234" s="839"/>
      <c r="J234" s="839"/>
      <c r="K234" s="839"/>
      <c r="L234" s="840"/>
      <c r="M234" s="550"/>
      <c r="N234" s="550"/>
      <c r="O234" s="559"/>
      <c r="P234" s="559"/>
      <c r="Q234" s="559"/>
      <c r="R234" s="559"/>
      <c r="S234" s="643"/>
    </row>
    <row r="235" spans="1:19" ht="15" hidden="1" outlineLevel="1" thickBot="1" x14ac:dyDescent="0.2">
      <c r="A235" s="681"/>
      <c r="B235" s="682"/>
      <c r="C235" s="682"/>
      <c r="D235" s="682"/>
      <c r="E235" s="682"/>
      <c r="F235" s="682"/>
      <c r="G235" s="682"/>
      <c r="H235" s="682"/>
      <c r="I235" s="682"/>
      <c r="J235" s="682"/>
      <c r="K235" s="682"/>
      <c r="L235" s="682"/>
      <c r="M235" s="682"/>
      <c r="N235" s="682"/>
      <c r="O235" s="682"/>
      <c r="P235" s="682"/>
      <c r="Q235" s="682"/>
      <c r="R235" s="682"/>
      <c r="S235" s="683"/>
    </row>
    <row r="236" spans="1:19" collapsed="1" x14ac:dyDescent="0.15"/>
    <row r="237" spans="1:19" ht="18.75" x14ac:dyDescent="0.15">
      <c r="A237" s="496" t="s">
        <v>79</v>
      </c>
    </row>
    <row r="238" spans="1:19" ht="15" hidden="1" outlineLevel="1" thickTop="1" x14ac:dyDescent="0.15">
      <c r="A238" s="798"/>
      <c r="B238" s="684"/>
      <c r="C238" s="684"/>
      <c r="D238" s="684"/>
      <c r="E238" s="684"/>
      <c r="F238" s="684"/>
      <c r="G238" s="684"/>
      <c r="H238" s="684"/>
      <c r="I238" s="684"/>
      <c r="J238" s="684"/>
      <c r="K238" s="684"/>
      <c r="L238" s="684"/>
      <c r="M238" s="684"/>
      <c r="N238" s="684"/>
      <c r="O238" s="684"/>
      <c r="P238" s="684"/>
      <c r="Q238" s="684"/>
      <c r="R238" s="684"/>
      <c r="S238" s="685"/>
    </row>
    <row r="239" spans="1:19" ht="42.75" hidden="1" customHeight="1" outlineLevel="1" x14ac:dyDescent="0.15">
      <c r="A239" s="1065" t="s">
        <v>16</v>
      </c>
      <c r="B239" s="1066"/>
      <c r="C239" s="1066"/>
      <c r="D239" s="1066"/>
      <c r="E239" s="1066"/>
      <c r="F239" s="1066"/>
      <c r="G239" s="1066"/>
      <c r="H239" s="1066"/>
      <c r="I239" s="1066"/>
      <c r="J239" s="1066"/>
      <c r="K239" s="1066"/>
      <c r="L239" s="1066"/>
      <c r="M239" s="1066"/>
      <c r="N239" s="1066"/>
      <c r="O239" s="1067"/>
      <c r="P239" s="1067"/>
      <c r="Q239" s="1067"/>
      <c r="R239" s="1067"/>
      <c r="S239" s="686"/>
    </row>
    <row r="240" spans="1:19" ht="80.25" hidden="1" outlineLevel="1" x14ac:dyDescent="0.15">
      <c r="A240" s="868" t="s">
        <v>398</v>
      </c>
      <c r="B240" s="498" t="s">
        <v>399</v>
      </c>
      <c r="C240" s="498" t="s">
        <v>266</v>
      </c>
      <c r="D240" s="498" t="s">
        <v>267</v>
      </c>
      <c r="E240" s="498" t="s">
        <v>268</v>
      </c>
      <c r="F240" s="498" t="s">
        <v>269</v>
      </c>
      <c r="G240" s="498" t="s">
        <v>270</v>
      </c>
      <c r="H240" s="498" t="s">
        <v>271</v>
      </c>
      <c r="I240" s="498" t="s">
        <v>255</v>
      </c>
      <c r="J240" s="498" t="s">
        <v>156</v>
      </c>
      <c r="K240" s="498" t="s">
        <v>218</v>
      </c>
      <c r="L240" s="499" t="s">
        <v>217</v>
      </c>
      <c r="M240" s="498" t="s">
        <v>482</v>
      </c>
      <c r="N240" s="498" t="s">
        <v>483</v>
      </c>
      <c r="O240" s="498" t="s">
        <v>484</v>
      </c>
      <c r="P240" s="498" t="s">
        <v>485</v>
      </c>
      <c r="Q240" s="498" t="s">
        <v>486</v>
      </c>
      <c r="R240" s="500" t="s">
        <v>487</v>
      </c>
      <c r="S240" s="686"/>
    </row>
    <row r="241" spans="1:19" ht="59.25" hidden="1" outlineLevel="1" x14ac:dyDescent="0.15">
      <c r="A241" s="869"/>
      <c r="B241" s="732"/>
      <c r="C241" s="732"/>
      <c r="D241" s="732"/>
      <c r="E241" s="732"/>
      <c r="F241" s="732"/>
      <c r="G241" s="732"/>
      <c r="H241" s="732"/>
      <c r="I241" s="732"/>
      <c r="J241" s="734" t="s">
        <v>92</v>
      </c>
      <c r="K241" s="732" t="s">
        <v>404</v>
      </c>
      <c r="L241" s="734" t="s">
        <v>488</v>
      </c>
      <c r="M241" s="734" t="s">
        <v>489</v>
      </c>
      <c r="N241" s="734" t="s">
        <v>490</v>
      </c>
      <c r="O241" s="734" t="s">
        <v>405</v>
      </c>
      <c r="P241" s="734" t="s">
        <v>405</v>
      </c>
      <c r="Q241" s="734" t="s">
        <v>405</v>
      </c>
      <c r="R241" s="817" t="s">
        <v>405</v>
      </c>
      <c r="S241" s="686"/>
    </row>
    <row r="242" spans="1:19" hidden="1" outlineLevel="1" x14ac:dyDescent="0.15">
      <c r="A242" s="687"/>
      <c r="B242" s="591"/>
      <c r="C242" s="591" t="s">
        <v>380</v>
      </c>
      <c r="D242" s="591" t="s">
        <v>381</v>
      </c>
      <c r="E242" s="591" t="s">
        <v>382</v>
      </c>
      <c r="F242" s="591" t="s">
        <v>388</v>
      </c>
      <c r="G242" s="591" t="s">
        <v>384</v>
      </c>
      <c r="H242" s="591" t="s">
        <v>385</v>
      </c>
      <c r="I242" s="591" t="s">
        <v>390</v>
      </c>
      <c r="J242" s="591" t="s">
        <v>378</v>
      </c>
      <c r="K242" s="593" t="s">
        <v>379</v>
      </c>
      <c r="L242" s="592" t="s">
        <v>375</v>
      </c>
      <c r="M242" s="593" t="s">
        <v>376</v>
      </c>
      <c r="N242" s="593" t="s">
        <v>256</v>
      </c>
      <c r="O242" s="593" t="s">
        <v>225</v>
      </c>
      <c r="P242" s="844" t="s">
        <v>257</v>
      </c>
      <c r="Q242" s="818" t="s">
        <v>258</v>
      </c>
      <c r="R242" s="819" t="s">
        <v>259</v>
      </c>
      <c r="S242" s="686"/>
    </row>
    <row r="243" spans="1:19" ht="28.5" hidden="1" outlineLevel="1" x14ac:dyDescent="0.15">
      <c r="A243" s="870" t="s">
        <v>324</v>
      </c>
      <c r="B243" s="821" t="s">
        <v>406</v>
      </c>
      <c r="C243" s="871">
        <v>680.97</v>
      </c>
      <c r="D243" s="871">
        <v>2828.45</v>
      </c>
      <c r="E243" s="871">
        <v>10070.31</v>
      </c>
      <c r="F243" s="872">
        <v>10326</v>
      </c>
      <c r="G243" s="871">
        <v>18998.38</v>
      </c>
      <c r="H243" s="871">
        <v>13784.68</v>
      </c>
      <c r="I243" s="845">
        <f>SUM(C243:H243)</f>
        <v>56688.79</v>
      </c>
      <c r="J243" s="858">
        <f>'燃料参数Fuel EF'!B3</f>
        <v>26.37</v>
      </c>
      <c r="K243" s="859">
        <f>'燃料参数Fuel EF'!C3</f>
        <v>98</v>
      </c>
      <c r="L243" s="860">
        <f>'燃料参数Fuel EF'!D3</f>
        <v>20908</v>
      </c>
      <c r="M243" s="858">
        <f>'燃料参数Fuel EF'!E3</f>
        <v>1E-3</v>
      </c>
      <c r="N243" s="858">
        <f>'燃料参数Fuel EF'!F3</f>
        <v>1.5E-3</v>
      </c>
      <c r="O243" s="622">
        <f>I243*L243*J243*K243*44/12/100/100</f>
        <v>1123097122.652422</v>
      </c>
      <c r="P243" s="773">
        <f>I243*L243*M243/100</f>
        <v>11852.492213199999</v>
      </c>
      <c r="Q243" s="773">
        <f>I243*L243*N243/100</f>
        <v>17778.738319799999</v>
      </c>
      <c r="R243" s="516">
        <f>O243+P243*25+Q243*298</f>
        <v>1128691498.9770525</v>
      </c>
      <c r="S243" s="686"/>
    </row>
    <row r="244" spans="1:19" ht="28.5" hidden="1" outlineLevel="1" x14ac:dyDescent="0.15">
      <c r="A244" s="656" t="s">
        <v>325</v>
      </c>
      <c r="B244" s="523" t="s">
        <v>406</v>
      </c>
      <c r="C244" s="873"/>
      <c r="D244" s="873"/>
      <c r="E244" s="873"/>
      <c r="F244" s="873">
        <v>11.93</v>
      </c>
      <c r="G244" s="873">
        <v>2.84</v>
      </c>
      <c r="H244" s="873">
        <v>1.67</v>
      </c>
      <c r="I244" s="732">
        <f t="shared" ref="I244:I263" si="85">SUM(C244:H244)</f>
        <v>16.439999999999998</v>
      </c>
      <c r="J244" s="648">
        <f>'燃料参数Fuel EF'!B4</f>
        <v>25.41</v>
      </c>
      <c r="K244" s="513">
        <f>'燃料参数Fuel EF'!C4</f>
        <v>98</v>
      </c>
      <c r="L244" s="792">
        <f>'燃料参数Fuel EF'!D4</f>
        <v>26344</v>
      </c>
      <c r="M244" s="648">
        <f>'燃料参数Fuel EF'!E4</f>
        <v>1E-3</v>
      </c>
      <c r="N244" s="648">
        <f>'燃料参数Fuel EF'!F4</f>
        <v>1.5E-3</v>
      </c>
      <c r="O244" s="622">
        <f>I244*L244*J244*K244*44/12/100/100</f>
        <v>395444.64797375991</v>
      </c>
      <c r="P244" s="622">
        <f t="shared" ref="P244:P262" si="86">I244*L244*M244/100</f>
        <v>4.3309535999999991</v>
      </c>
      <c r="Q244" s="622">
        <f t="shared" ref="Q244:Q262" si="87">I244*L244*N244/100</f>
        <v>6.4964303999999995</v>
      </c>
      <c r="R244" s="518">
        <f t="shared" ref="R244:R263" si="88">O244+P244*25+Q244*298</f>
        <v>397488.85807295988</v>
      </c>
      <c r="S244" s="686"/>
    </row>
    <row r="245" spans="1:19" ht="28.5" hidden="1" outlineLevel="1" x14ac:dyDescent="0.15">
      <c r="A245" s="656" t="s">
        <v>326</v>
      </c>
      <c r="B245" s="523" t="s">
        <v>406</v>
      </c>
      <c r="C245" s="873"/>
      <c r="D245" s="873"/>
      <c r="E245" s="873">
        <v>85.86</v>
      </c>
      <c r="F245" s="873">
        <v>642.47</v>
      </c>
      <c r="G245" s="873">
        <v>185.09</v>
      </c>
      <c r="H245" s="873">
        <v>724.81</v>
      </c>
      <c r="I245" s="732">
        <f t="shared" si="85"/>
        <v>1638.23</v>
      </c>
      <c r="J245" s="648">
        <f>'燃料参数Fuel EF'!B5</f>
        <v>25.41</v>
      </c>
      <c r="K245" s="513">
        <f>'燃料参数Fuel EF'!C5</f>
        <v>98</v>
      </c>
      <c r="L245" s="792">
        <f>'燃料参数Fuel EF'!D5</f>
        <v>10454</v>
      </c>
      <c r="M245" s="648">
        <f>'燃料参数Fuel EF'!E5</f>
        <v>1E-3</v>
      </c>
      <c r="N245" s="648">
        <f>'燃料参数Fuel EF'!F5</f>
        <v>1.5E-3</v>
      </c>
      <c r="O245" s="622">
        <f t="shared" ref="O245:O262" si="89">I245*L245*J245*K245*44/12/100/100</f>
        <v>15637219.831183722</v>
      </c>
      <c r="P245" s="622">
        <f t="shared" si="86"/>
        <v>171.2605642</v>
      </c>
      <c r="Q245" s="622">
        <f t="shared" si="87"/>
        <v>256.89084630000002</v>
      </c>
      <c r="R245" s="518">
        <f t="shared" si="88"/>
        <v>15718054.817486122</v>
      </c>
      <c r="S245" s="686"/>
    </row>
    <row r="246" spans="1:19" ht="28.5" hidden="1" outlineLevel="1" x14ac:dyDescent="0.15">
      <c r="A246" s="656" t="s">
        <v>327</v>
      </c>
      <c r="B246" s="523" t="s">
        <v>406</v>
      </c>
      <c r="C246" s="873">
        <v>1.23</v>
      </c>
      <c r="D246" s="873"/>
      <c r="E246" s="873"/>
      <c r="F246" s="873"/>
      <c r="G246" s="873"/>
      <c r="H246" s="873">
        <v>32.340000000000003</v>
      </c>
      <c r="I246" s="732">
        <f t="shared" si="85"/>
        <v>33.57</v>
      </c>
      <c r="J246" s="648">
        <f>'燃料参数Fuel EF'!B6</f>
        <v>33.56</v>
      </c>
      <c r="K246" s="513">
        <f>'燃料参数Fuel EF'!C6</f>
        <v>98</v>
      </c>
      <c r="L246" s="792">
        <f>'燃料参数Fuel EF'!D6</f>
        <v>17584</v>
      </c>
      <c r="M246" s="648">
        <f>'燃料参数Fuel EF'!E6</f>
        <v>1E-3</v>
      </c>
      <c r="N246" s="648">
        <f>'燃料参数Fuel EF'!F6</f>
        <v>1.5E-3</v>
      </c>
      <c r="O246" s="622">
        <f t="shared" si="89"/>
        <v>711849.97580927995</v>
      </c>
      <c r="P246" s="622">
        <f t="shared" si="86"/>
        <v>5.9029488000000008</v>
      </c>
      <c r="Q246" s="622">
        <f t="shared" si="87"/>
        <v>8.8544231999999994</v>
      </c>
      <c r="R246" s="518">
        <f t="shared" si="88"/>
        <v>714636.16764287988</v>
      </c>
      <c r="S246" s="686"/>
    </row>
    <row r="247" spans="1:19" ht="35.25" hidden="1" customHeight="1" outlineLevel="1" x14ac:dyDescent="0.15">
      <c r="A247" s="656" t="s">
        <v>203</v>
      </c>
      <c r="B247" s="523" t="s">
        <v>406</v>
      </c>
      <c r="C247" s="873"/>
      <c r="D247" s="873"/>
      <c r="E247" s="873">
        <v>279.36</v>
      </c>
      <c r="F247" s="873">
        <v>2101.12</v>
      </c>
      <c r="G247" s="873">
        <v>896.55</v>
      </c>
      <c r="H247" s="873">
        <v>960.13</v>
      </c>
      <c r="I247" s="732">
        <f t="shared" si="85"/>
        <v>4237.16</v>
      </c>
      <c r="J247" s="648">
        <f>'燃料参数Fuel EF'!B20</f>
        <v>25.8</v>
      </c>
      <c r="K247" s="648">
        <f>'燃料参数Fuel EF'!C20</f>
        <v>98</v>
      </c>
      <c r="L247" s="648">
        <f>'燃料参数Fuel EF'!D20</f>
        <v>8363</v>
      </c>
      <c r="M247" s="648">
        <f>'燃料参数Fuel EF'!E20</f>
        <v>1E-3</v>
      </c>
      <c r="N247" s="648">
        <f>'燃料参数Fuel EF'!F20</f>
        <v>1.5E-3</v>
      </c>
      <c r="O247" s="622">
        <f t="shared" ref="O247" si="90">I247*L247*J247*K247*44/12/100/100</f>
        <v>32851421.966686398</v>
      </c>
      <c r="P247" s="622">
        <f t="shared" ref="P247" si="91">I247*L247*M247/100</f>
        <v>354.35369079999998</v>
      </c>
      <c r="Q247" s="622">
        <f t="shared" ref="Q247" si="92">I247*L247*N247/100</f>
        <v>531.53053620000003</v>
      </c>
      <c r="R247" s="518">
        <f t="shared" ref="R247" si="93">O247+P247*25+Q247*298</f>
        <v>33018676.908744</v>
      </c>
      <c r="S247" s="686"/>
    </row>
    <row r="248" spans="1:19" ht="28.5" hidden="1" outlineLevel="1" x14ac:dyDescent="0.15">
      <c r="A248" s="656" t="s">
        <v>328</v>
      </c>
      <c r="B248" s="523" t="s">
        <v>406</v>
      </c>
      <c r="C248" s="873"/>
      <c r="D248" s="873"/>
      <c r="E248" s="873"/>
      <c r="F248" s="873"/>
      <c r="G248" s="873"/>
      <c r="H248" s="873"/>
      <c r="I248" s="732">
        <f t="shared" si="85"/>
        <v>0</v>
      </c>
      <c r="J248" s="648">
        <f>'燃料参数Fuel EF'!B7</f>
        <v>29.42</v>
      </c>
      <c r="K248" s="513">
        <f>'燃料参数Fuel EF'!C7</f>
        <v>93</v>
      </c>
      <c r="L248" s="792">
        <f>'燃料参数Fuel EF'!D7</f>
        <v>28435</v>
      </c>
      <c r="M248" s="648">
        <f>'燃料参数Fuel EF'!E7</f>
        <v>1E-3</v>
      </c>
      <c r="N248" s="648">
        <f>'燃料参数Fuel EF'!F7</f>
        <v>1.5E-3</v>
      </c>
      <c r="O248" s="622">
        <f t="shared" si="89"/>
        <v>0</v>
      </c>
      <c r="P248" s="622">
        <f t="shared" si="86"/>
        <v>0</v>
      </c>
      <c r="Q248" s="622">
        <f t="shared" si="87"/>
        <v>0</v>
      </c>
      <c r="R248" s="518">
        <f t="shared" si="88"/>
        <v>0</v>
      </c>
      <c r="S248" s="686"/>
    </row>
    <row r="249" spans="1:19" ht="28.5" hidden="1" outlineLevel="1" x14ac:dyDescent="0.15">
      <c r="A249" s="656" t="s">
        <v>329</v>
      </c>
      <c r="B249" s="523" t="s">
        <v>323</v>
      </c>
      <c r="C249" s="873"/>
      <c r="D249" s="873">
        <v>1.52</v>
      </c>
      <c r="E249" s="873">
        <v>18.47</v>
      </c>
      <c r="F249" s="873">
        <v>22.01</v>
      </c>
      <c r="G249" s="874">
        <v>6</v>
      </c>
      <c r="H249" s="873">
        <v>15.55</v>
      </c>
      <c r="I249" s="732">
        <f t="shared" si="85"/>
        <v>63.55</v>
      </c>
      <c r="J249" s="648">
        <f>'燃料参数Fuel EF'!B8</f>
        <v>13.58</v>
      </c>
      <c r="K249" s="513">
        <f>'燃料参数Fuel EF'!C8</f>
        <v>99</v>
      </c>
      <c r="L249" s="792">
        <f>'燃料参数Fuel EF'!D8</f>
        <v>173535</v>
      </c>
      <c r="M249" s="648">
        <f>'燃料参数Fuel EF'!E8</f>
        <v>1E-3</v>
      </c>
      <c r="N249" s="648">
        <f>'燃料参数Fuel EF'!F8</f>
        <v>1E-4</v>
      </c>
      <c r="O249" s="622">
        <f t="shared" si="89"/>
        <v>5436370.2853845004</v>
      </c>
      <c r="P249" s="622">
        <f t="shared" si="86"/>
        <v>110.2814925</v>
      </c>
      <c r="Q249" s="622">
        <f t="shared" si="87"/>
        <v>11.028149250000002</v>
      </c>
      <c r="R249" s="518">
        <f t="shared" si="88"/>
        <v>5442413.7111735009</v>
      </c>
      <c r="S249" s="686"/>
    </row>
    <row r="250" spans="1:19" ht="41.25" hidden="1" customHeight="1" outlineLevel="1" x14ac:dyDescent="0.15">
      <c r="A250" s="656" t="s">
        <v>204</v>
      </c>
      <c r="B250" s="523" t="s">
        <v>323</v>
      </c>
      <c r="C250" s="873"/>
      <c r="D250" s="873">
        <v>16.079999999999998</v>
      </c>
      <c r="E250" s="874">
        <v>298.60000000000002</v>
      </c>
      <c r="F250" s="874">
        <v>36.9</v>
      </c>
      <c r="G250" s="873">
        <v>60.32</v>
      </c>
      <c r="H250" s="873">
        <v>159.41</v>
      </c>
      <c r="I250" s="732">
        <f t="shared" si="85"/>
        <v>571.30999999999995</v>
      </c>
      <c r="J250" s="648">
        <f>'燃料参数Fuel EF'!B21</f>
        <v>70.8</v>
      </c>
      <c r="K250" s="648">
        <f>'燃料参数Fuel EF'!C21</f>
        <v>99</v>
      </c>
      <c r="L250" s="648">
        <f>'燃料参数Fuel EF'!D21</f>
        <v>37630</v>
      </c>
      <c r="M250" s="648">
        <f>'燃料参数Fuel EF'!E21</f>
        <v>1E-3</v>
      </c>
      <c r="N250" s="648">
        <f>'燃料参数Fuel EF'!F21</f>
        <v>1E-4</v>
      </c>
      <c r="O250" s="622">
        <f t="shared" ref="O250:O251" si="94">I250*L250*J250*K250*44/12/100/100</f>
        <v>55251735.856812</v>
      </c>
      <c r="P250" s="622">
        <f t="shared" ref="P250:P251" si="95">I250*L250*M250/100</f>
        <v>214.98395299999996</v>
      </c>
      <c r="Q250" s="622">
        <f t="shared" ref="Q250:Q251" si="96">I250*L250*N250/100</f>
        <v>21.498395299999999</v>
      </c>
      <c r="R250" s="518">
        <f t="shared" ref="R250:R251" si="97">O250+P250*25+Q250*298</f>
        <v>55263516.977436401</v>
      </c>
      <c r="S250" s="686"/>
    </row>
    <row r="251" spans="1:19" ht="48.75" hidden="1" customHeight="1" outlineLevel="1" x14ac:dyDescent="0.15">
      <c r="A251" s="656" t="s">
        <v>205</v>
      </c>
      <c r="B251" s="523" t="s">
        <v>323</v>
      </c>
      <c r="C251" s="873"/>
      <c r="D251" s="873">
        <v>1.75</v>
      </c>
      <c r="E251" s="873">
        <v>10.62</v>
      </c>
      <c r="F251" s="873">
        <v>1.02</v>
      </c>
      <c r="G251" s="873"/>
      <c r="H251" s="873">
        <v>12.69</v>
      </c>
      <c r="I251" s="732">
        <f t="shared" si="85"/>
        <v>26.08</v>
      </c>
      <c r="J251" s="648">
        <f>'燃料参数Fuel EF'!B22</f>
        <v>46.9</v>
      </c>
      <c r="K251" s="648">
        <f>'燃料参数Fuel EF'!C22</f>
        <v>99</v>
      </c>
      <c r="L251" s="648">
        <f>'燃料参数Fuel EF'!D22</f>
        <v>79450</v>
      </c>
      <c r="M251" s="648">
        <f>'燃料参数Fuel EF'!E22</f>
        <v>1E-3</v>
      </c>
      <c r="N251" s="648">
        <f>'燃料参数Fuel EF'!F22</f>
        <v>1E-4</v>
      </c>
      <c r="O251" s="622">
        <f t="shared" si="94"/>
        <v>3527613.178319999</v>
      </c>
      <c r="P251" s="622">
        <f t="shared" si="95"/>
        <v>20.720559999999995</v>
      </c>
      <c r="Q251" s="622">
        <f t="shared" si="96"/>
        <v>2.0720559999999999</v>
      </c>
      <c r="R251" s="518">
        <f t="shared" si="97"/>
        <v>3528748.6650079992</v>
      </c>
      <c r="S251" s="686"/>
    </row>
    <row r="252" spans="1:19" ht="28.5" hidden="1" outlineLevel="1" x14ac:dyDescent="0.15">
      <c r="A252" s="656" t="s">
        <v>330</v>
      </c>
      <c r="B252" s="523" t="s">
        <v>323</v>
      </c>
      <c r="C252" s="873"/>
      <c r="D252" s="873"/>
      <c r="E252" s="873"/>
      <c r="F252" s="873"/>
      <c r="G252" s="873"/>
      <c r="H252" s="873">
        <v>0.53</v>
      </c>
      <c r="I252" s="732">
        <f t="shared" si="85"/>
        <v>0.53</v>
      </c>
      <c r="J252" s="658">
        <f>'燃料参数Fuel EF'!B9</f>
        <v>12.2</v>
      </c>
      <c r="K252" s="513">
        <f>'燃料参数Fuel EF'!C9</f>
        <v>99</v>
      </c>
      <c r="L252" s="792">
        <f>'燃料参数Fuel EF'!D9</f>
        <v>202218</v>
      </c>
      <c r="M252" s="648">
        <f>'燃料参数Fuel EF'!E9</f>
        <v>1E-3</v>
      </c>
      <c r="N252" s="648">
        <f>'燃料参数Fuel EF'!F9</f>
        <v>1E-4</v>
      </c>
      <c r="O252" s="622">
        <f t="shared" si="89"/>
        <v>47463.759644400001</v>
      </c>
      <c r="P252" s="622">
        <f t="shared" si="86"/>
        <v>1.0717554</v>
      </c>
      <c r="Q252" s="622">
        <f t="shared" si="87"/>
        <v>0.10717554000000001</v>
      </c>
      <c r="R252" s="518">
        <f t="shared" si="88"/>
        <v>47522.491840319999</v>
      </c>
      <c r="S252" s="686"/>
    </row>
    <row r="253" spans="1:19" ht="43.5" hidden="1" customHeight="1" outlineLevel="1" x14ac:dyDescent="0.15">
      <c r="A253" s="654" t="s">
        <v>339</v>
      </c>
      <c r="B253" s="523" t="s">
        <v>406</v>
      </c>
      <c r="C253" s="873"/>
      <c r="D253" s="873"/>
      <c r="E253" s="873">
        <v>9.81</v>
      </c>
      <c r="F253" s="873"/>
      <c r="G253" s="873"/>
      <c r="H253" s="873">
        <v>1.29</v>
      </c>
      <c r="I253" s="732">
        <f t="shared" si="85"/>
        <v>11.100000000000001</v>
      </c>
      <c r="J253" s="648">
        <f>'燃料参数Fuel EF'!B18</f>
        <v>29.42</v>
      </c>
      <c r="K253" s="648">
        <f>'燃料参数Fuel EF'!C18</f>
        <v>93</v>
      </c>
      <c r="L253" s="648">
        <f>'燃料参数Fuel EF'!D18</f>
        <v>38099</v>
      </c>
      <c r="M253" s="648">
        <f>'燃料参数Fuel EF'!E18</f>
        <v>1E-3</v>
      </c>
      <c r="N253" s="648">
        <f>'燃料参数Fuel EF'!F18</f>
        <v>1.5E-3</v>
      </c>
      <c r="O253" s="622">
        <f t="shared" ref="O253" si="98">I253*L253*J253*K253*44/12/100/100</f>
        <v>424261.48025580012</v>
      </c>
      <c r="P253" s="622">
        <f t="shared" ref="P253" si="99">I253*L253*M253/100</f>
        <v>4.2289890000000012</v>
      </c>
      <c r="Q253" s="622">
        <f t="shared" ref="Q253" si="100">I253*L253*N253/100</f>
        <v>6.3434835000000014</v>
      </c>
      <c r="R253" s="518">
        <f t="shared" ref="R253" si="101">O253+P253*25+Q253*298</f>
        <v>426257.5630638001</v>
      </c>
      <c r="S253" s="686"/>
    </row>
    <row r="254" spans="1:19" ht="28.5" hidden="1" outlineLevel="1" x14ac:dyDescent="0.15">
      <c r="A254" s="656" t="s">
        <v>331</v>
      </c>
      <c r="B254" s="523" t="s">
        <v>406</v>
      </c>
      <c r="C254" s="873"/>
      <c r="D254" s="873"/>
      <c r="E254" s="873"/>
      <c r="F254" s="873"/>
      <c r="G254" s="873"/>
      <c r="H254" s="873"/>
      <c r="I254" s="732">
        <f t="shared" si="85"/>
        <v>0</v>
      </c>
      <c r="J254" s="648">
        <f>'燃料参数Fuel EF'!B10</f>
        <v>20.079999999999998</v>
      </c>
      <c r="K254" s="513">
        <f>'燃料参数Fuel EF'!C10</f>
        <v>98</v>
      </c>
      <c r="L254" s="792">
        <f>'燃料参数Fuel EF'!D10</f>
        <v>41816</v>
      </c>
      <c r="M254" s="648">
        <f>'燃料参数Fuel EF'!E10</f>
        <v>3.0000000000000001E-3</v>
      </c>
      <c r="N254" s="648">
        <f>'燃料参数Fuel EF'!F10</f>
        <v>5.9999999999999995E-4</v>
      </c>
      <c r="O254" s="622">
        <f t="shared" si="89"/>
        <v>0</v>
      </c>
      <c r="P254" s="622">
        <f t="shared" si="86"/>
        <v>0</v>
      </c>
      <c r="Q254" s="622">
        <f t="shared" si="87"/>
        <v>0</v>
      </c>
      <c r="R254" s="518">
        <f t="shared" si="88"/>
        <v>0</v>
      </c>
      <c r="S254" s="686"/>
    </row>
    <row r="255" spans="1:19" ht="28.5" hidden="1" outlineLevel="1" x14ac:dyDescent="0.15">
      <c r="A255" s="656" t="s">
        <v>332</v>
      </c>
      <c r="B255" s="523" t="s">
        <v>406</v>
      </c>
      <c r="C255" s="873"/>
      <c r="D255" s="873"/>
      <c r="E255" s="873"/>
      <c r="F255" s="873"/>
      <c r="G255" s="873"/>
      <c r="H255" s="873"/>
      <c r="I255" s="732">
        <f t="shared" si="85"/>
        <v>0</v>
      </c>
      <c r="J255" s="658">
        <f>'燃料参数Fuel EF'!B11</f>
        <v>18.899999999999999</v>
      </c>
      <c r="K255" s="513">
        <f>'燃料参数Fuel EF'!C11</f>
        <v>98</v>
      </c>
      <c r="L255" s="792">
        <f>'燃料参数Fuel EF'!D11</f>
        <v>43070</v>
      </c>
      <c r="M255" s="648">
        <f>'燃料参数Fuel EF'!E11</f>
        <v>3.0000000000000001E-3</v>
      </c>
      <c r="N255" s="648">
        <f>'燃料参数Fuel EF'!F11</f>
        <v>5.9999999999999995E-4</v>
      </c>
      <c r="O255" s="622">
        <f t="shared" si="89"/>
        <v>0</v>
      </c>
      <c r="P255" s="622">
        <f t="shared" si="86"/>
        <v>0</v>
      </c>
      <c r="Q255" s="622">
        <f t="shared" si="87"/>
        <v>0</v>
      </c>
      <c r="R255" s="518">
        <f t="shared" si="88"/>
        <v>0</v>
      </c>
      <c r="S255" s="686"/>
    </row>
    <row r="256" spans="1:19" ht="28.5" hidden="1" outlineLevel="1" x14ac:dyDescent="0.15">
      <c r="A256" s="656" t="s">
        <v>333</v>
      </c>
      <c r="B256" s="523" t="s">
        <v>406</v>
      </c>
      <c r="C256" s="873">
        <v>0.09</v>
      </c>
      <c r="D256" s="873"/>
      <c r="E256" s="873">
        <v>1.96</v>
      </c>
      <c r="F256" s="873"/>
      <c r="G256" s="873">
        <v>0.56000000000000005</v>
      </c>
      <c r="H256" s="873">
        <v>1.76</v>
      </c>
      <c r="I256" s="732">
        <f t="shared" si="85"/>
        <v>4.37</v>
      </c>
      <c r="J256" s="658">
        <f>'燃料参数Fuel EF'!B12</f>
        <v>20.2</v>
      </c>
      <c r="K256" s="513">
        <f>'燃料参数Fuel EF'!C12</f>
        <v>98</v>
      </c>
      <c r="L256" s="792">
        <f>'燃料参数Fuel EF'!D12</f>
        <v>42652</v>
      </c>
      <c r="M256" s="648">
        <f>'燃料参数Fuel EF'!E12</f>
        <v>3.0000000000000001E-3</v>
      </c>
      <c r="N256" s="648">
        <f>'燃料参数Fuel EF'!F12</f>
        <v>5.9999999999999995E-4</v>
      </c>
      <c r="O256" s="622">
        <f t="shared" si="89"/>
        <v>135291.25115146665</v>
      </c>
      <c r="P256" s="622">
        <f t="shared" si="86"/>
        <v>5.5916772000000003</v>
      </c>
      <c r="Q256" s="622">
        <f t="shared" si="87"/>
        <v>1.1183354399999998</v>
      </c>
      <c r="R256" s="518">
        <f t="shared" si="88"/>
        <v>135764.30704258668</v>
      </c>
      <c r="S256" s="686"/>
    </row>
    <row r="257" spans="1:19" ht="28.5" hidden="1" outlineLevel="1" x14ac:dyDescent="0.15">
      <c r="A257" s="656" t="s">
        <v>334</v>
      </c>
      <c r="B257" s="523" t="s">
        <v>406</v>
      </c>
      <c r="C257" s="873">
        <v>0.25</v>
      </c>
      <c r="D257" s="873"/>
      <c r="E257" s="873">
        <v>0.08</v>
      </c>
      <c r="F257" s="873"/>
      <c r="G257" s="873">
        <v>0.02</v>
      </c>
      <c r="H257" s="873">
        <v>1.68</v>
      </c>
      <c r="I257" s="732">
        <f t="shared" si="85"/>
        <v>2.0299999999999998</v>
      </c>
      <c r="J257" s="658">
        <f>'燃料参数Fuel EF'!B13</f>
        <v>21.1</v>
      </c>
      <c r="K257" s="513">
        <f>'燃料参数Fuel EF'!C13</f>
        <v>98</v>
      </c>
      <c r="L257" s="792">
        <f>'燃料参数Fuel EF'!D13</f>
        <v>41816</v>
      </c>
      <c r="M257" s="648">
        <f>'燃料参数Fuel EF'!E13</f>
        <v>3.0000000000000001E-3</v>
      </c>
      <c r="N257" s="648">
        <f>'燃料参数Fuel EF'!F13</f>
        <v>5.9999999999999995E-4</v>
      </c>
      <c r="O257" s="622">
        <f t="shared" si="89"/>
        <v>64360.363226133333</v>
      </c>
      <c r="P257" s="622">
        <f t="shared" si="86"/>
        <v>2.5465944</v>
      </c>
      <c r="Q257" s="622">
        <f t="shared" si="87"/>
        <v>0.50931887999999992</v>
      </c>
      <c r="R257" s="518">
        <f t="shared" si="88"/>
        <v>64575.805112373331</v>
      </c>
      <c r="S257" s="686"/>
    </row>
    <row r="258" spans="1:19" ht="40.5" hidden="1" customHeight="1" outlineLevel="1" x14ac:dyDescent="0.15">
      <c r="A258" s="656" t="s">
        <v>212</v>
      </c>
      <c r="B258" s="523" t="s">
        <v>406</v>
      </c>
      <c r="C258" s="873">
        <v>5.87</v>
      </c>
      <c r="D258" s="873">
        <v>15.42</v>
      </c>
      <c r="E258" s="873"/>
      <c r="F258" s="873"/>
      <c r="G258" s="873"/>
      <c r="H258" s="873">
        <v>13.63</v>
      </c>
      <c r="I258" s="732">
        <f t="shared" si="85"/>
        <v>34.92</v>
      </c>
      <c r="J258" s="648">
        <f>'燃料参数Fuel EF'!B23</f>
        <v>27.5</v>
      </c>
      <c r="K258" s="648">
        <f>'燃料参数Fuel EF'!C23</f>
        <v>98</v>
      </c>
      <c r="L258" s="648">
        <f>'燃料参数Fuel EF'!D23</f>
        <v>31947</v>
      </c>
      <c r="M258" s="648">
        <f>'燃料参数Fuel EF'!E23</f>
        <v>3.0000000000000001E-3</v>
      </c>
      <c r="N258" s="648">
        <f>'燃料参数Fuel EF'!F23</f>
        <v>5.9999999999999995E-4</v>
      </c>
      <c r="O258" s="622">
        <f t="shared" ref="O258" si="102">I258*L258*J258*K258*44/12/100/100</f>
        <v>1102388.10066</v>
      </c>
      <c r="P258" s="622">
        <f t="shared" ref="P258" si="103">I258*L258*M258/100</f>
        <v>33.467677199999997</v>
      </c>
      <c r="Q258" s="622">
        <f t="shared" ref="Q258" si="104">I258*L258*N258/100</f>
        <v>6.6935354399999998</v>
      </c>
      <c r="R258" s="518">
        <f t="shared" ref="R258" si="105">O258+P258*25+Q258*298</f>
        <v>1105219.4661511199</v>
      </c>
      <c r="S258" s="686"/>
    </row>
    <row r="259" spans="1:19" ht="42.75" hidden="1" outlineLevel="1" x14ac:dyDescent="0.15">
      <c r="A259" s="656" t="s">
        <v>335</v>
      </c>
      <c r="B259" s="523" t="s">
        <v>406</v>
      </c>
      <c r="C259" s="873">
        <v>0.01</v>
      </c>
      <c r="D259" s="873"/>
      <c r="E259" s="873"/>
      <c r="F259" s="873"/>
      <c r="G259" s="873"/>
      <c r="H259" s="873"/>
      <c r="I259" s="732">
        <f t="shared" si="85"/>
        <v>0.01</v>
      </c>
      <c r="J259" s="658">
        <f>'燃料参数Fuel EF'!B14</f>
        <v>17.2</v>
      </c>
      <c r="K259" s="513">
        <f>'燃料参数Fuel EF'!C14</f>
        <v>99</v>
      </c>
      <c r="L259" s="792">
        <f>'燃料参数Fuel EF'!D14</f>
        <v>50179</v>
      </c>
      <c r="M259" s="648">
        <f>'燃料参数Fuel EF'!E14</f>
        <v>1E-3</v>
      </c>
      <c r="N259" s="648">
        <f>'燃料参数Fuel EF'!F14</f>
        <v>1E-4</v>
      </c>
      <c r="O259" s="622">
        <f t="shared" si="89"/>
        <v>313.29760440000001</v>
      </c>
      <c r="P259" s="622">
        <f t="shared" si="86"/>
        <v>5.0179000000000005E-3</v>
      </c>
      <c r="Q259" s="622">
        <f t="shared" si="87"/>
        <v>5.0179000000000001E-4</v>
      </c>
      <c r="R259" s="518">
        <f t="shared" si="88"/>
        <v>313.57258532000003</v>
      </c>
      <c r="S259" s="686"/>
    </row>
    <row r="260" spans="1:19" ht="28.5" hidden="1" outlineLevel="1" x14ac:dyDescent="0.15">
      <c r="A260" s="656" t="s">
        <v>336</v>
      </c>
      <c r="B260" s="523" t="s">
        <v>406</v>
      </c>
      <c r="C260" s="873">
        <v>0.41</v>
      </c>
      <c r="D260" s="873">
        <v>0.02</v>
      </c>
      <c r="E260" s="873">
        <v>2.02</v>
      </c>
      <c r="F260" s="873"/>
      <c r="G260" s="873"/>
      <c r="H260" s="873">
        <v>3.27</v>
      </c>
      <c r="I260" s="732">
        <f t="shared" si="85"/>
        <v>5.7200000000000006</v>
      </c>
      <c r="J260" s="658">
        <f>'燃料参数Fuel EF'!B15</f>
        <v>18.2</v>
      </c>
      <c r="K260" s="513">
        <f>'燃料参数Fuel EF'!C15</f>
        <v>99</v>
      </c>
      <c r="L260" s="792">
        <f>'燃料参数Fuel EF'!D15</f>
        <v>45998</v>
      </c>
      <c r="M260" s="648">
        <f>'燃料参数Fuel EF'!E15</f>
        <v>1E-3</v>
      </c>
      <c r="N260" s="648">
        <f>'燃料参数Fuel EF'!F15</f>
        <v>1E-4</v>
      </c>
      <c r="O260" s="622">
        <f t="shared" si="89"/>
        <v>173825.30124960002</v>
      </c>
      <c r="P260" s="622">
        <f t="shared" si="86"/>
        <v>2.6310856000000005</v>
      </c>
      <c r="Q260" s="622">
        <f t="shared" si="87"/>
        <v>0.2631085600000001</v>
      </c>
      <c r="R260" s="518">
        <f t="shared" si="88"/>
        <v>173969.48474047999</v>
      </c>
      <c r="S260" s="686"/>
    </row>
    <row r="261" spans="1:19" ht="42.75" hidden="1" outlineLevel="1" x14ac:dyDescent="0.15">
      <c r="A261" s="656" t="s">
        <v>338</v>
      </c>
      <c r="B261" s="523" t="s">
        <v>406</v>
      </c>
      <c r="C261" s="873">
        <v>0.87</v>
      </c>
      <c r="D261" s="873"/>
      <c r="E261" s="873">
        <v>2.3199999999999998</v>
      </c>
      <c r="F261" s="873"/>
      <c r="G261" s="873"/>
      <c r="H261" s="873">
        <v>4.91</v>
      </c>
      <c r="I261" s="732">
        <f>SUM(C261:H261)</f>
        <v>8.1</v>
      </c>
      <c r="J261" s="659">
        <f>'燃料参数Fuel EF'!B17</f>
        <v>20</v>
      </c>
      <c r="K261" s="513">
        <f>'燃料参数Fuel EF'!C17</f>
        <v>98</v>
      </c>
      <c r="L261" s="792">
        <f>'燃料参数Fuel EF'!D17</f>
        <v>35168</v>
      </c>
      <c r="M261" s="648">
        <f>'燃料参数Fuel EF'!E17</f>
        <v>3.0000000000000001E-3</v>
      </c>
      <c r="N261" s="648">
        <f>'燃料参数Fuel EF'!F17</f>
        <v>5.9999999999999995E-4</v>
      </c>
      <c r="O261" s="622">
        <f>I261*L261*J261*K261*44/12/100/100</f>
        <v>204719.96160000001</v>
      </c>
      <c r="P261" s="622">
        <f>I261*L261*M261/100</f>
        <v>8.5458239999999996</v>
      </c>
      <c r="Q261" s="622">
        <f>I261*L261*N261/100</f>
        <v>1.7091647999999997</v>
      </c>
      <c r="R261" s="518">
        <f>O261+P261*25+Q261*298</f>
        <v>205442.9383104</v>
      </c>
      <c r="S261" s="686"/>
    </row>
    <row r="262" spans="1:19" ht="28.5" hidden="1" outlineLevel="1" x14ac:dyDescent="0.15">
      <c r="A262" s="656" t="s">
        <v>337</v>
      </c>
      <c r="B262" s="523" t="s">
        <v>323</v>
      </c>
      <c r="C262" s="874">
        <v>15.7</v>
      </c>
      <c r="D262" s="873">
        <v>0.56999999999999995</v>
      </c>
      <c r="E262" s="873">
        <v>0.15</v>
      </c>
      <c r="F262" s="873">
        <v>5.85</v>
      </c>
      <c r="G262" s="873">
        <v>0.12</v>
      </c>
      <c r="H262" s="873">
        <v>0.13</v>
      </c>
      <c r="I262" s="732">
        <f t="shared" si="85"/>
        <v>22.519999999999996</v>
      </c>
      <c r="J262" s="648">
        <f>'燃料参数Fuel EF'!B16</f>
        <v>15.32</v>
      </c>
      <c r="K262" s="513">
        <f>'燃料参数Fuel EF'!C16</f>
        <v>99</v>
      </c>
      <c r="L262" s="792">
        <f>'燃料参数Fuel EF'!D16</f>
        <v>389310</v>
      </c>
      <c r="M262" s="648">
        <f>'燃料参数Fuel EF'!E16</f>
        <v>1E-3</v>
      </c>
      <c r="N262" s="648">
        <f>'燃料参数Fuel EF'!F16</f>
        <v>1E-4</v>
      </c>
      <c r="O262" s="622">
        <f t="shared" si="89"/>
        <v>4875614.2294992004</v>
      </c>
      <c r="P262" s="622">
        <f t="shared" si="86"/>
        <v>87.672611999999987</v>
      </c>
      <c r="Q262" s="622">
        <f t="shared" si="87"/>
        <v>8.7672612000000001</v>
      </c>
      <c r="R262" s="518">
        <f t="shared" si="88"/>
        <v>4880418.6886368003</v>
      </c>
      <c r="S262" s="686"/>
    </row>
    <row r="263" spans="1:19" ht="28.5" hidden="1" outlineLevel="1" x14ac:dyDescent="0.15">
      <c r="A263" s="656" t="s">
        <v>247</v>
      </c>
      <c r="B263" s="523" t="s">
        <v>407</v>
      </c>
      <c r="C263" s="873">
        <v>18.559999999999999</v>
      </c>
      <c r="D263" s="873">
        <v>14.29</v>
      </c>
      <c r="E263" s="874">
        <v>60.7</v>
      </c>
      <c r="F263" s="873">
        <v>65.98</v>
      </c>
      <c r="G263" s="873">
        <v>12.63</v>
      </c>
      <c r="H263" s="874">
        <v>53</v>
      </c>
      <c r="I263" s="732">
        <f t="shared" si="85"/>
        <v>225.16</v>
      </c>
      <c r="J263" s="664">
        <f>'燃料参数Fuel EF'!B19</f>
        <v>0</v>
      </c>
      <c r="K263" s="665">
        <f>'燃料参数Fuel EF'!C19</f>
        <v>0</v>
      </c>
      <c r="L263" s="863">
        <f>'燃料参数Fuel EF'!D19</f>
        <v>0</v>
      </c>
      <c r="M263" s="550"/>
      <c r="N263" s="550"/>
      <c r="O263" s="559"/>
      <c r="P263" s="622"/>
      <c r="Q263" s="622"/>
      <c r="R263" s="518">
        <f t="shared" si="88"/>
        <v>0</v>
      </c>
      <c r="S263" s="686"/>
    </row>
    <row r="264" spans="1:19" hidden="1" outlineLevel="1" x14ac:dyDescent="0.15">
      <c r="A264" s="875"/>
      <c r="B264" s="823"/>
      <c r="C264" s="823"/>
      <c r="D264" s="823"/>
      <c r="E264" s="823"/>
      <c r="F264" s="823"/>
      <c r="G264" s="823"/>
      <c r="H264" s="823"/>
      <c r="I264" s="823"/>
      <c r="J264" s="745"/>
      <c r="K264" s="745"/>
      <c r="L264" s="767"/>
      <c r="M264" s="563"/>
      <c r="N264" s="632" t="s">
        <v>343</v>
      </c>
      <c r="O264" s="527">
        <f>SUM(O243:O262)</f>
        <v>1243937016.1394827</v>
      </c>
      <c r="P264" s="527">
        <f>SUM(P243:P262)</f>
        <v>12880.087608800002</v>
      </c>
      <c r="Q264" s="527">
        <f>SUM(Q243:Q262)</f>
        <v>18642.621041599996</v>
      </c>
      <c r="R264" s="605">
        <f>O264+P264*25+Q264*298</f>
        <v>1249814519.4000998</v>
      </c>
      <c r="S264" s="686"/>
    </row>
    <row r="265" spans="1:19" hidden="1" outlineLevel="1" x14ac:dyDescent="0.15">
      <c r="A265" s="976" t="s">
        <v>65</v>
      </c>
      <c r="B265" s="977"/>
      <c r="C265" s="977"/>
      <c r="D265" s="977"/>
      <c r="E265" s="977"/>
      <c r="F265" s="977"/>
      <c r="G265" s="552"/>
      <c r="H265" s="552"/>
      <c r="I265" s="552"/>
      <c r="J265" s="552"/>
      <c r="K265" s="552"/>
      <c r="L265" s="552"/>
      <c r="M265" s="552"/>
      <c r="N265" s="552"/>
      <c r="O265" s="559"/>
      <c r="P265" s="559"/>
      <c r="Q265" s="559"/>
      <c r="R265" s="559"/>
      <c r="S265" s="686"/>
    </row>
    <row r="266" spans="1:19" hidden="1" outlineLevel="1" x14ac:dyDescent="0.15">
      <c r="A266" s="978" t="s">
        <v>214</v>
      </c>
      <c r="B266" s="979"/>
      <c r="C266" s="979"/>
      <c r="D266" s="979"/>
      <c r="E266" s="979"/>
      <c r="F266" s="979"/>
      <c r="G266" s="979"/>
      <c r="H266" s="552"/>
      <c r="I266" s="552"/>
      <c r="J266" s="552"/>
      <c r="K266" s="552"/>
      <c r="L266" s="552"/>
      <c r="M266" s="552"/>
      <c r="N266" s="552"/>
      <c r="O266" s="559"/>
      <c r="P266" s="559"/>
      <c r="Q266" s="559"/>
      <c r="R266" s="559"/>
      <c r="S266" s="686"/>
    </row>
    <row r="267" spans="1:19" hidden="1" outlineLevel="1" x14ac:dyDescent="0.15">
      <c r="A267" s="976" t="s">
        <v>341</v>
      </c>
      <c r="B267" s="977"/>
      <c r="C267" s="977"/>
      <c r="D267" s="552"/>
      <c r="E267" s="552"/>
      <c r="F267" s="552"/>
      <c r="G267" s="552"/>
      <c r="H267" s="552"/>
      <c r="I267" s="552"/>
      <c r="J267" s="552"/>
      <c r="K267" s="552"/>
      <c r="L267" s="552"/>
      <c r="M267" s="552"/>
      <c r="N267" s="552"/>
      <c r="O267" s="559"/>
      <c r="P267" s="559"/>
      <c r="Q267" s="559"/>
      <c r="R267" s="559"/>
      <c r="S267" s="686"/>
    </row>
    <row r="268" spans="1:19" hidden="1" outlineLevel="1" x14ac:dyDescent="0.15">
      <c r="A268" s="978" t="s">
        <v>245</v>
      </c>
      <c r="B268" s="977"/>
      <c r="C268" s="977"/>
      <c r="D268" s="977"/>
      <c r="E268" s="977"/>
      <c r="F268" s="552"/>
      <c r="G268" s="552"/>
      <c r="H268" s="552"/>
      <c r="I268" s="552"/>
      <c r="J268" s="552"/>
      <c r="K268" s="552"/>
      <c r="L268" s="552"/>
      <c r="M268" s="552"/>
      <c r="N268" s="552"/>
      <c r="O268" s="559"/>
      <c r="P268" s="559"/>
      <c r="Q268" s="559"/>
      <c r="R268" s="559"/>
      <c r="S268" s="686"/>
    </row>
    <row r="269" spans="1:19" ht="39" hidden="1" customHeight="1" outlineLevel="1" x14ac:dyDescent="0.15">
      <c r="A269" s="1062" t="s">
        <v>86</v>
      </c>
      <c r="B269" s="990"/>
      <c r="C269" s="990"/>
      <c r="D269" s="990"/>
      <c r="E269" s="990"/>
      <c r="F269" s="972"/>
      <c r="G269" s="972"/>
      <c r="H269" s="972"/>
      <c r="I269" s="972"/>
      <c r="J269" s="972"/>
      <c r="K269" s="972"/>
      <c r="L269" s="972"/>
      <c r="M269" s="972"/>
      <c r="N269" s="969"/>
      <c r="O269" s="552"/>
      <c r="P269" s="552"/>
      <c r="Q269" s="552"/>
      <c r="R269" s="552"/>
      <c r="S269" s="686"/>
    </row>
    <row r="270" spans="1:19" ht="71.25" hidden="1" outlineLevel="1" x14ac:dyDescent="0.15">
      <c r="A270" s="1063" t="s">
        <v>345</v>
      </c>
      <c r="B270" s="534" t="s">
        <v>356</v>
      </c>
      <c r="C270" s="535" t="s">
        <v>356</v>
      </c>
      <c r="D270" s="535" t="s">
        <v>360</v>
      </c>
      <c r="E270" s="537" t="s">
        <v>351</v>
      </c>
      <c r="F270" s="535" t="s">
        <v>353</v>
      </c>
      <c r="G270" s="535" t="s">
        <v>353</v>
      </c>
      <c r="H270" s="535" t="s">
        <v>350</v>
      </c>
      <c r="I270" s="537" t="s">
        <v>352</v>
      </c>
      <c r="J270" s="534" t="s">
        <v>354</v>
      </c>
      <c r="K270" s="535" t="s">
        <v>355</v>
      </c>
      <c r="L270" s="535" t="s">
        <v>363</v>
      </c>
      <c r="M270" s="537" t="s">
        <v>362</v>
      </c>
      <c r="N270" s="537" t="s">
        <v>357</v>
      </c>
      <c r="O270" s="552"/>
      <c r="P270" s="552"/>
      <c r="Q270" s="552"/>
      <c r="R270" s="552"/>
      <c r="S270" s="876"/>
    </row>
    <row r="271" spans="1:19" ht="28.5" hidden="1" outlineLevel="1" x14ac:dyDescent="0.15">
      <c r="A271" s="1064"/>
      <c r="B271" s="539" t="s">
        <v>144</v>
      </c>
      <c r="C271" s="540" t="s">
        <v>349</v>
      </c>
      <c r="D271" s="541" t="s">
        <v>145</v>
      </c>
      <c r="E271" s="542" t="s">
        <v>349</v>
      </c>
      <c r="F271" s="541" t="s">
        <v>146</v>
      </c>
      <c r="G271" s="540" t="s">
        <v>349</v>
      </c>
      <c r="H271" s="541" t="s">
        <v>145</v>
      </c>
      <c r="I271" s="542" t="s">
        <v>349</v>
      </c>
      <c r="J271" s="543" t="s">
        <v>146</v>
      </c>
      <c r="K271" s="541" t="s">
        <v>145</v>
      </c>
      <c r="L271" s="541" t="s">
        <v>146</v>
      </c>
      <c r="M271" s="542" t="s">
        <v>349</v>
      </c>
      <c r="N271" s="542" t="s">
        <v>349</v>
      </c>
      <c r="O271" s="552"/>
      <c r="P271" s="552"/>
      <c r="Q271" s="552"/>
      <c r="R271" s="552"/>
      <c r="S271" s="876"/>
    </row>
    <row r="272" spans="1:19" hidden="1" outlineLevel="1" x14ac:dyDescent="0.15">
      <c r="A272" s="877" t="s">
        <v>272</v>
      </c>
      <c r="B272" s="705">
        <v>258</v>
      </c>
      <c r="C272" s="704">
        <f t="shared" ref="C272:C277" si="106">B272*10000</f>
        <v>2580000</v>
      </c>
      <c r="D272" s="705">
        <v>6.04</v>
      </c>
      <c r="E272" s="701">
        <f t="shared" ref="E272:E277" si="107">C272*(100-D272)/100</f>
        <v>2424167.9999999995</v>
      </c>
      <c r="F272" s="705">
        <v>4.5</v>
      </c>
      <c r="G272" s="704">
        <f t="shared" ref="G272:G277" si="108">F272*10000</f>
        <v>45000</v>
      </c>
      <c r="H272" s="705">
        <v>0.88</v>
      </c>
      <c r="I272" s="701">
        <f t="shared" ref="I272:I277" si="109">(1-H272/100)*G272</f>
        <v>44604</v>
      </c>
      <c r="J272" s="705">
        <v>3.1</v>
      </c>
      <c r="K272" s="705">
        <v>4.22</v>
      </c>
      <c r="L272" s="810">
        <v>0</v>
      </c>
      <c r="M272" s="556">
        <f t="shared" ref="M272:M273" si="110">J272*(1-K272/100)*10000+L272*10000</f>
        <v>29691.800000000003</v>
      </c>
      <c r="N272" s="557">
        <f>M272+I272+E272</f>
        <v>2498463.7999999993</v>
      </c>
      <c r="O272" s="552"/>
      <c r="P272" s="552"/>
      <c r="Q272" s="552"/>
      <c r="R272" s="552"/>
      <c r="S272" s="876"/>
    </row>
    <row r="273" spans="1:19" hidden="1" outlineLevel="1" x14ac:dyDescent="0.15">
      <c r="A273" s="878" t="s">
        <v>273</v>
      </c>
      <c r="B273" s="705">
        <v>612</v>
      </c>
      <c r="C273" s="704">
        <f t="shared" si="106"/>
        <v>6120000</v>
      </c>
      <c r="D273" s="705">
        <v>6.37</v>
      </c>
      <c r="E273" s="701">
        <f t="shared" si="107"/>
        <v>5730156</v>
      </c>
      <c r="F273" s="705">
        <v>0.14000000000000001</v>
      </c>
      <c r="G273" s="704">
        <f t="shared" si="108"/>
        <v>1400.0000000000002</v>
      </c>
      <c r="H273" s="705">
        <v>1.54</v>
      </c>
      <c r="I273" s="701">
        <f t="shared" si="109"/>
        <v>1378.4400000000003</v>
      </c>
      <c r="J273" s="705">
        <v>1.4</v>
      </c>
      <c r="K273" s="705">
        <v>4.22</v>
      </c>
      <c r="L273" s="810">
        <v>0</v>
      </c>
      <c r="M273" s="557">
        <f t="shared" si="110"/>
        <v>13409.199999999999</v>
      </c>
      <c r="N273" s="557">
        <f t="shared" ref="N273:N277" si="111">M273+I273+E273</f>
        <v>5744943.6399999997</v>
      </c>
      <c r="O273" s="552"/>
      <c r="P273" s="552"/>
      <c r="Q273" s="552"/>
      <c r="R273" s="552"/>
      <c r="S273" s="876"/>
    </row>
    <row r="274" spans="1:19" hidden="1" outlineLevel="1" x14ac:dyDescent="0.15">
      <c r="A274" s="878" t="s">
        <v>274</v>
      </c>
      <c r="B274" s="705">
        <v>2151</v>
      </c>
      <c r="C274" s="704">
        <f t="shared" si="106"/>
        <v>21510000</v>
      </c>
      <c r="D274" s="705">
        <v>6.49</v>
      </c>
      <c r="E274" s="701">
        <f t="shared" si="107"/>
        <v>20114001</v>
      </c>
      <c r="F274" s="879">
        <v>9</v>
      </c>
      <c r="G274" s="704">
        <f t="shared" si="108"/>
        <v>90000</v>
      </c>
      <c r="H274" s="705">
        <v>1.54</v>
      </c>
      <c r="I274" s="701">
        <f t="shared" si="109"/>
        <v>88614</v>
      </c>
      <c r="J274" s="705">
        <v>89</v>
      </c>
      <c r="K274" s="705">
        <v>4.22</v>
      </c>
      <c r="L274" s="810">
        <v>0</v>
      </c>
      <c r="M274" s="557">
        <f>J274*(1-K274/100)*10000+L274*10000</f>
        <v>852441.99999999988</v>
      </c>
      <c r="N274" s="557">
        <f t="shared" si="111"/>
        <v>21055057</v>
      </c>
      <c r="O274" s="552"/>
      <c r="P274" s="552"/>
      <c r="Q274" s="552"/>
      <c r="R274" s="552"/>
      <c r="S274" s="876"/>
    </row>
    <row r="275" spans="1:19" hidden="1" outlineLevel="1" x14ac:dyDescent="0.15">
      <c r="A275" s="878" t="s">
        <v>275</v>
      </c>
      <c r="B275" s="705">
        <v>2296</v>
      </c>
      <c r="C275" s="704">
        <f t="shared" si="106"/>
        <v>22960000</v>
      </c>
      <c r="D275" s="705">
        <v>7.85</v>
      </c>
      <c r="E275" s="701">
        <f t="shared" si="107"/>
        <v>21157640.000000004</v>
      </c>
      <c r="F275" s="705">
        <v>35</v>
      </c>
      <c r="G275" s="704">
        <f t="shared" si="108"/>
        <v>350000</v>
      </c>
      <c r="H275" s="705">
        <v>0.46</v>
      </c>
      <c r="I275" s="701">
        <f t="shared" si="109"/>
        <v>348390</v>
      </c>
      <c r="J275" s="705">
        <v>13</v>
      </c>
      <c r="K275" s="705">
        <v>4.22</v>
      </c>
      <c r="L275" s="810">
        <v>0</v>
      </c>
      <c r="M275" s="557">
        <f t="shared" ref="M275:M277" si="112">J275*(1-K275/100)*10000+L275*10000</f>
        <v>124514</v>
      </c>
      <c r="N275" s="557">
        <f t="shared" si="111"/>
        <v>21630544.000000004</v>
      </c>
      <c r="O275" s="552"/>
      <c r="P275" s="552"/>
      <c r="Q275" s="552"/>
      <c r="R275" s="552"/>
      <c r="S275" s="876"/>
    </row>
    <row r="276" spans="1:19" hidden="1" outlineLevel="1" x14ac:dyDescent="0.15">
      <c r="A276" s="878" t="s">
        <v>276</v>
      </c>
      <c r="B276" s="705">
        <v>2889</v>
      </c>
      <c r="C276" s="704">
        <f t="shared" si="106"/>
        <v>28890000</v>
      </c>
      <c r="D276" s="705">
        <v>7.64</v>
      </c>
      <c r="E276" s="701">
        <f t="shared" si="107"/>
        <v>26682804</v>
      </c>
      <c r="F276" s="705">
        <v>18</v>
      </c>
      <c r="G276" s="704">
        <f t="shared" si="108"/>
        <v>180000</v>
      </c>
      <c r="H276" s="705">
        <v>0.56000000000000005</v>
      </c>
      <c r="I276" s="701">
        <f t="shared" si="109"/>
        <v>178992</v>
      </c>
      <c r="J276" s="705">
        <v>227</v>
      </c>
      <c r="K276" s="705">
        <v>4.22</v>
      </c>
      <c r="L276" s="810">
        <v>0</v>
      </c>
      <c r="M276" s="557">
        <f t="shared" si="112"/>
        <v>2174206</v>
      </c>
      <c r="N276" s="557">
        <f t="shared" si="111"/>
        <v>29036002</v>
      </c>
      <c r="O276" s="552"/>
      <c r="P276" s="552"/>
      <c r="Q276" s="552"/>
      <c r="R276" s="552"/>
      <c r="S276" s="876"/>
    </row>
    <row r="277" spans="1:19" hidden="1" outlineLevel="1" x14ac:dyDescent="0.15">
      <c r="A277" s="878" t="s">
        <v>277</v>
      </c>
      <c r="B277" s="705">
        <v>3129</v>
      </c>
      <c r="C277" s="704">
        <f t="shared" si="106"/>
        <v>31290000</v>
      </c>
      <c r="D277" s="705">
        <v>6.77</v>
      </c>
      <c r="E277" s="701">
        <f t="shared" si="107"/>
        <v>29171667</v>
      </c>
      <c r="F277" s="705">
        <v>1.1000000000000001</v>
      </c>
      <c r="G277" s="704">
        <f t="shared" si="108"/>
        <v>11000</v>
      </c>
      <c r="H277" s="705">
        <v>1.54</v>
      </c>
      <c r="I277" s="701">
        <f t="shared" si="109"/>
        <v>10830.6</v>
      </c>
      <c r="J277" s="705">
        <v>42</v>
      </c>
      <c r="K277" s="705">
        <v>4.22</v>
      </c>
      <c r="L277" s="810">
        <v>0</v>
      </c>
      <c r="M277" s="557">
        <f t="shared" si="112"/>
        <v>402276</v>
      </c>
      <c r="N277" s="557">
        <f t="shared" si="111"/>
        <v>29584773.600000001</v>
      </c>
      <c r="O277" s="552"/>
      <c r="P277" s="552"/>
      <c r="Q277" s="552"/>
      <c r="R277" s="552"/>
      <c r="S277" s="876"/>
    </row>
    <row r="278" spans="1:19" hidden="1" outlineLevel="1" x14ac:dyDescent="0.15">
      <c r="A278" s="880" t="s">
        <v>343</v>
      </c>
      <c r="B278" s="563"/>
      <c r="C278" s="677"/>
      <c r="D278" s="563"/>
      <c r="E278" s="565">
        <f>SUM(E272:E277)</f>
        <v>105280436</v>
      </c>
      <c r="F278" s="563"/>
      <c r="G278" s="563"/>
      <c r="H278" s="563"/>
      <c r="I278" s="565">
        <f>SUM(I272:I277)</f>
        <v>672809.03999999992</v>
      </c>
      <c r="J278" s="563"/>
      <c r="K278" s="563"/>
      <c r="L278" s="567"/>
      <c r="M278" s="569">
        <f>SUM(M272:M277)</f>
        <v>3596539</v>
      </c>
      <c r="N278" s="569">
        <f>SUM(N272:N277)</f>
        <v>109549784.03999999</v>
      </c>
      <c r="O278" s="552"/>
      <c r="P278" s="552"/>
      <c r="Q278" s="552"/>
      <c r="R278" s="552"/>
      <c r="S278" s="876"/>
    </row>
    <row r="279" spans="1:19" hidden="1" outlineLevel="1" x14ac:dyDescent="0.15">
      <c r="A279" s="633" t="s">
        <v>436</v>
      </c>
      <c r="B279" s="550"/>
      <c r="C279" s="550"/>
      <c r="D279" s="552"/>
      <c r="E279" s="552"/>
      <c r="F279" s="552"/>
      <c r="G279" s="552"/>
      <c r="H279" s="552"/>
      <c r="I279" s="552"/>
      <c r="J279" s="552"/>
      <c r="K279" s="552"/>
      <c r="L279" s="577"/>
      <c r="M279" s="577"/>
      <c r="N279" s="552"/>
      <c r="O279" s="552"/>
      <c r="P279" s="552"/>
      <c r="Q279" s="552"/>
      <c r="R279" s="552"/>
      <c r="S279" s="686"/>
    </row>
    <row r="280" spans="1:19" hidden="1" outlineLevel="1" x14ac:dyDescent="0.15">
      <c r="A280" s="694" t="s">
        <v>437</v>
      </c>
      <c r="B280" s="550"/>
      <c r="C280" s="550"/>
      <c r="D280" s="552"/>
      <c r="E280" s="552"/>
      <c r="F280" s="552"/>
      <c r="G280" s="552"/>
      <c r="H280" s="552"/>
      <c r="I280" s="552"/>
      <c r="J280" s="552"/>
      <c r="K280" s="552"/>
      <c r="L280" s="577"/>
      <c r="M280" s="577"/>
      <c r="N280" s="679"/>
      <c r="O280" s="552"/>
      <c r="P280" s="552"/>
      <c r="Q280" s="552"/>
      <c r="R280" s="552"/>
      <c r="S280" s="686"/>
    </row>
    <row r="281" spans="1:19" hidden="1" outlineLevel="1" x14ac:dyDescent="0.15">
      <c r="A281" s="816"/>
      <c r="B281" s="559"/>
      <c r="C281" s="559"/>
      <c r="D281" s="559"/>
      <c r="E281" s="559"/>
      <c r="F281" s="559"/>
      <c r="G281" s="559"/>
      <c r="H281" s="559"/>
      <c r="I281" s="559"/>
      <c r="J281" s="559"/>
      <c r="K281" s="559"/>
      <c r="L281" s="559"/>
      <c r="M281" s="559"/>
      <c r="N281" s="559"/>
      <c r="O281" s="559"/>
      <c r="P281" s="559"/>
      <c r="Q281" s="559"/>
      <c r="R281" s="559"/>
      <c r="S281" s="686"/>
    </row>
    <row r="282" spans="1:19" ht="33" hidden="1" customHeight="1" outlineLevel="1" x14ac:dyDescent="0.15">
      <c r="A282" s="980" t="s">
        <v>155</v>
      </c>
      <c r="B282" s="1005"/>
      <c r="C282" s="1005"/>
      <c r="D282" s="1005"/>
      <c r="E282" s="1005"/>
      <c r="F282" s="1005"/>
      <c r="G282" s="1005"/>
      <c r="H282" s="1005"/>
      <c r="I282" s="1005"/>
      <c r="J282" s="1005"/>
      <c r="K282" s="1005"/>
      <c r="L282" s="1005"/>
      <c r="M282" s="550"/>
      <c r="N282" s="550"/>
      <c r="O282" s="559"/>
      <c r="P282" s="559"/>
      <c r="Q282" s="559"/>
      <c r="R282" s="559"/>
      <c r="S282" s="686"/>
    </row>
    <row r="283" spans="1:19" ht="50.25" hidden="1" customHeight="1" outlineLevel="1" x14ac:dyDescent="0.15">
      <c r="A283" s="553"/>
      <c r="B283" s="575" t="s">
        <v>349</v>
      </c>
      <c r="C283" s="554"/>
      <c r="D283" s="498" t="s">
        <v>491</v>
      </c>
      <c r="E283" s="498" t="s">
        <v>492</v>
      </c>
      <c r="F283" s="498" t="s">
        <v>493</v>
      </c>
      <c r="G283" s="498" t="s">
        <v>494</v>
      </c>
      <c r="H283" s="555"/>
      <c r="I283" s="498" t="s">
        <v>495</v>
      </c>
      <c r="J283" s="498" t="s">
        <v>496</v>
      </c>
      <c r="K283" s="498" t="s">
        <v>497</v>
      </c>
      <c r="L283" s="500" t="s">
        <v>498</v>
      </c>
      <c r="M283" s="550"/>
      <c r="N283" s="550"/>
      <c r="O283" s="559"/>
      <c r="P283" s="559"/>
      <c r="Q283" s="559"/>
      <c r="R283" s="559"/>
      <c r="S283" s="686"/>
    </row>
    <row r="284" spans="1:19" ht="107.25" hidden="1" customHeight="1" outlineLevel="1" x14ac:dyDescent="0.15">
      <c r="A284" s="576" t="s">
        <v>364</v>
      </c>
      <c r="B284" s="577">
        <f>N278</f>
        <v>109549784.03999999</v>
      </c>
      <c r="C284" s="578" t="s">
        <v>365</v>
      </c>
      <c r="D284" s="579">
        <f>O264</f>
        <v>1243937016.1394827</v>
      </c>
      <c r="E284" s="579">
        <f t="shared" ref="E284" si="113">P264</f>
        <v>12880.087608800002</v>
      </c>
      <c r="F284" s="579">
        <f t="shared" ref="F284" si="114">Q264</f>
        <v>18642.621041599996</v>
      </c>
      <c r="G284" s="579">
        <f>R264</f>
        <v>1249814519.4000998</v>
      </c>
      <c r="H284" s="578" t="s">
        <v>471</v>
      </c>
      <c r="I284" s="580">
        <f>D284/B284</f>
        <v>11.354992865027311</v>
      </c>
      <c r="J284" s="580">
        <f>E284/B284</f>
        <v>1.1757291647509853E-4</v>
      </c>
      <c r="K284" s="580">
        <f>F284/B284</f>
        <v>1.7017487715715625E-4</v>
      </c>
      <c r="L284" s="581">
        <f>G284/B284</f>
        <v>11.408644301332023</v>
      </c>
      <c r="M284" s="550"/>
      <c r="N284" s="550"/>
      <c r="O284" s="559"/>
      <c r="P284" s="559"/>
      <c r="Q284" s="559"/>
      <c r="R284" s="559"/>
      <c r="S284" s="686"/>
    </row>
    <row r="285" spans="1:19" ht="142.5" hidden="1" outlineLevel="1" x14ac:dyDescent="0.15">
      <c r="A285" s="576" t="s">
        <v>453</v>
      </c>
      <c r="B285" s="784">
        <f>'06-11年电网电量交换Grid Exchange'!E63+'06-11年电网电量交换Grid Exchange'!E70</f>
        <v>3574269</v>
      </c>
      <c r="C285" s="578" t="s">
        <v>193</v>
      </c>
      <c r="D285" s="881">
        <f>'06-11年电网电量交换Grid Exchange'!E63*东北电网NE!I278</f>
        <v>11419082.576857707</v>
      </c>
      <c r="E285" s="881">
        <f>'06-11年电网电量交换Grid Exchange'!E63*东北电网NE!J278</f>
        <v>119.09030227109959</v>
      </c>
      <c r="F285" s="881">
        <f>'06-11年电网电量交换Grid Exchange'!E63*东北电网NE!K278</f>
        <v>174.33900396779782</v>
      </c>
      <c r="G285" s="881">
        <f>'06-11年电网电量交换Grid Exchange'!E63*东北电网NE!L278</f>
        <v>11474012.857596889</v>
      </c>
      <c r="H285" s="578" t="s">
        <v>455</v>
      </c>
      <c r="I285" s="580">
        <f>SUM(D284:D286)/SUM($B284:$B285)</f>
        <v>11.281590065428832</v>
      </c>
      <c r="J285" s="580">
        <f>SUM(E284:E286)/SUM($B284:$B285)</f>
        <v>1.1687588287715712E-4</v>
      </c>
      <c r="K285" s="580">
        <f>SUM(F284:F286)/SUM($B284:$B285)</f>
        <v>1.6922222154114796E-4</v>
      </c>
      <c r="L285" s="581">
        <f>SUM(G284:G286)/SUM($B284:$B285)</f>
        <v>11.334940184520022</v>
      </c>
      <c r="M285" s="550"/>
      <c r="N285" s="550"/>
      <c r="O285" s="559"/>
      <c r="P285" s="559"/>
      <c r="Q285" s="559"/>
      <c r="R285" s="559"/>
      <c r="S285" s="686"/>
    </row>
    <row r="286" spans="1:19" ht="55.5" hidden="1" customHeight="1" outlineLevel="1" x14ac:dyDescent="0.15">
      <c r="A286" s="836"/>
      <c r="B286" s="882"/>
      <c r="C286" s="585" t="s">
        <v>85</v>
      </c>
      <c r="D286" s="883">
        <f>'06-11年电网电量交换Grid Exchange'!E70*西北电网NW!I292</f>
        <v>20863094.22076745</v>
      </c>
      <c r="E286" s="883">
        <f>'06-11年电网电量交换Grid Exchange'!E70*西北电网NW!J292</f>
        <v>222.29566262124629</v>
      </c>
      <c r="F286" s="883">
        <f>'06-11年电网电量交换Grid Exchange'!E70*西北电网NW!K292</f>
        <v>326.14351959965512</v>
      </c>
      <c r="G286" s="883">
        <f>'06-11年电网电量交换Grid Exchange'!E70*西北电网NW!L292</f>
        <v>20965842.381173681</v>
      </c>
      <c r="H286" s="585"/>
      <c r="I286" s="884"/>
      <c r="J286" s="884"/>
      <c r="K286" s="884"/>
      <c r="L286" s="885"/>
      <c r="M286" s="550"/>
      <c r="N286" s="550"/>
      <c r="O286" s="559"/>
      <c r="P286" s="559"/>
      <c r="Q286" s="559"/>
      <c r="R286" s="559"/>
      <c r="S286" s="686"/>
    </row>
    <row r="287" spans="1:19" ht="15" hidden="1" outlineLevel="1" thickBot="1" x14ac:dyDescent="0.2">
      <c r="A287" s="714"/>
      <c r="B287" s="715"/>
      <c r="C287" s="715"/>
      <c r="D287" s="715"/>
      <c r="E287" s="715"/>
      <c r="F287" s="715"/>
      <c r="G287" s="715"/>
      <c r="H287" s="715"/>
      <c r="I287" s="715"/>
      <c r="J287" s="715"/>
      <c r="K287" s="715"/>
      <c r="L287" s="715"/>
      <c r="M287" s="715"/>
      <c r="N287" s="715"/>
      <c r="O287" s="715"/>
      <c r="P287" s="715"/>
      <c r="Q287" s="715"/>
      <c r="R287" s="715"/>
      <c r="S287" s="716"/>
    </row>
    <row r="288" spans="1:19" collapsed="1" x14ac:dyDescent="0.15"/>
    <row r="292" spans="1:5" ht="15" thickBot="1" x14ac:dyDescent="0.2">
      <c r="A292" s="973" t="s">
        <v>56</v>
      </c>
      <c r="B292" s="973"/>
      <c r="C292" s="973"/>
      <c r="D292" s="973"/>
      <c r="E292" s="973"/>
    </row>
    <row r="293" spans="1:5" ht="50.1" customHeight="1" x14ac:dyDescent="0.15">
      <c r="A293" s="717" t="s">
        <v>51</v>
      </c>
      <c r="B293" s="718" t="s">
        <v>499</v>
      </c>
      <c r="C293" s="718" t="s">
        <v>500</v>
      </c>
      <c r="D293" s="718" t="s">
        <v>501</v>
      </c>
      <c r="E293" s="719" t="s">
        <v>509</v>
      </c>
    </row>
    <row r="294" spans="1:5" ht="24.95" customHeight="1" x14ac:dyDescent="0.15">
      <c r="A294" s="720"/>
      <c r="B294" s="523" t="s">
        <v>503</v>
      </c>
      <c r="C294" s="523" t="s">
        <v>504</v>
      </c>
      <c r="D294" s="523" t="s">
        <v>505</v>
      </c>
      <c r="E294" s="721" t="s">
        <v>506</v>
      </c>
    </row>
    <row r="295" spans="1:5" ht="15.95" customHeight="1" x14ac:dyDescent="0.15">
      <c r="A295" s="720">
        <v>2006</v>
      </c>
      <c r="B295" s="722">
        <f>I45</f>
        <v>10.942056311245457</v>
      </c>
      <c r="C295" s="722">
        <f>J45*1000000</f>
        <v>118.63517824477378</v>
      </c>
      <c r="D295" s="722">
        <f>K45*1000000</f>
        <v>169.79813301141988</v>
      </c>
      <c r="E295" s="723">
        <f>L45</f>
        <v>10.995622034338981</v>
      </c>
    </row>
    <row r="296" spans="1:5" ht="15.95" customHeight="1" x14ac:dyDescent="0.15">
      <c r="A296" s="720">
        <v>2007</v>
      </c>
      <c r="B296" s="722">
        <f>I90</f>
        <v>10.69687485870063</v>
      </c>
      <c r="C296" s="722">
        <f>J90*1000000</f>
        <v>117.11621415678583</v>
      </c>
      <c r="D296" s="722">
        <f>K90*1000000</f>
        <v>164.52393567595453</v>
      </c>
      <c r="E296" s="723">
        <f>L90</f>
        <v>10.748830896885982</v>
      </c>
    </row>
    <row r="297" spans="1:5" ht="15.95" customHeight="1" x14ac:dyDescent="0.15">
      <c r="A297" s="720">
        <v>2008</v>
      </c>
      <c r="B297" s="722">
        <f>I136</f>
        <v>11.067366651454051</v>
      </c>
      <c r="C297" s="722">
        <f>J136*1000000</f>
        <v>121.8200726396272</v>
      </c>
      <c r="D297" s="722">
        <f>K136*1000000</f>
        <v>169.26405376038252</v>
      </c>
      <c r="E297" s="723">
        <f>L136</f>
        <v>11.120852841290636</v>
      </c>
    </row>
    <row r="298" spans="1:5" ht="15.95" customHeight="1" x14ac:dyDescent="0.15">
      <c r="A298" s="720">
        <v>2009</v>
      </c>
      <c r="B298" s="722">
        <f>I182</f>
        <v>10.574041603447085</v>
      </c>
      <c r="C298" s="722">
        <f>J182*1000000</f>
        <v>117.42680530412848</v>
      </c>
      <c r="D298" s="722">
        <f>K182*1000000</f>
        <v>160.81844692885588</v>
      </c>
      <c r="E298" s="723">
        <f>L182</f>
        <v>10.624901170764486</v>
      </c>
    </row>
    <row r="299" spans="1:5" ht="15.95" customHeight="1" x14ac:dyDescent="0.15">
      <c r="A299" s="720">
        <v>2010</v>
      </c>
      <c r="B299" s="722">
        <f>I233</f>
        <v>10.907700595575786</v>
      </c>
      <c r="C299" s="722">
        <f>J233*1000000</f>
        <v>112.4693489767775</v>
      </c>
      <c r="D299" s="722">
        <f>K233*1000000</f>
        <v>161.8391520323211</v>
      </c>
      <c r="E299" s="723">
        <f>L233</f>
        <v>10.958740396605833</v>
      </c>
    </row>
    <row r="300" spans="1:5" ht="15.95" customHeight="1" thickBot="1" x14ac:dyDescent="0.2">
      <c r="A300" s="725">
        <v>2011</v>
      </c>
      <c r="B300" s="726">
        <f>I285</f>
        <v>11.281590065428832</v>
      </c>
      <c r="C300" s="726">
        <f>J285*1000000</f>
        <v>116.87588287715712</v>
      </c>
      <c r="D300" s="726">
        <f>K285*1000000</f>
        <v>169.22222154114797</v>
      </c>
      <c r="E300" s="727">
        <f t="shared" ref="E300" si="115">L285</f>
        <v>11.334940184520022</v>
      </c>
    </row>
    <row r="303" spans="1:5" x14ac:dyDescent="0.15">
      <c r="B303" s="728"/>
    </row>
  </sheetData>
  <mergeCells count="46">
    <mergeCell ref="A167:A168"/>
    <mergeCell ref="A179:L179"/>
    <mergeCell ref="A140:R140"/>
    <mergeCell ref="A162:F162"/>
    <mergeCell ref="A163:E163"/>
    <mergeCell ref="A164:C164"/>
    <mergeCell ref="A166:N166"/>
    <mergeCell ref="A72:E72"/>
    <mergeCell ref="A73:C73"/>
    <mergeCell ref="A75:N75"/>
    <mergeCell ref="A76:A77"/>
    <mergeCell ref="A87:L87"/>
    <mergeCell ref="A2:N2"/>
    <mergeCell ref="A24:F24"/>
    <mergeCell ref="A25:E25"/>
    <mergeCell ref="A26:C26"/>
    <mergeCell ref="A28:N28"/>
    <mergeCell ref="A187:R187"/>
    <mergeCell ref="A213:F213"/>
    <mergeCell ref="A215:C215"/>
    <mergeCell ref="A217:N217"/>
    <mergeCell ref="A29:A30"/>
    <mergeCell ref="A40:E40"/>
    <mergeCell ref="A42:L42"/>
    <mergeCell ref="A49:R49"/>
    <mergeCell ref="A71:F71"/>
    <mergeCell ref="A94:R94"/>
    <mergeCell ref="A116:F116"/>
    <mergeCell ref="A117:E117"/>
    <mergeCell ref="A118:C118"/>
    <mergeCell ref="A120:N120"/>
    <mergeCell ref="A121:A122"/>
    <mergeCell ref="A133:L133"/>
    <mergeCell ref="A292:E292"/>
    <mergeCell ref="A218:A219"/>
    <mergeCell ref="A230:L230"/>
    <mergeCell ref="A214:G214"/>
    <mergeCell ref="A216:E216"/>
    <mergeCell ref="A269:N269"/>
    <mergeCell ref="A270:A271"/>
    <mergeCell ref="A282:L282"/>
    <mergeCell ref="A239:R239"/>
    <mergeCell ref="A265:F265"/>
    <mergeCell ref="A266:G266"/>
    <mergeCell ref="A267:C267"/>
    <mergeCell ref="A268:E268"/>
  </mergeCells>
  <phoneticPr fontId="27" type="noConversion"/>
  <pageMargins left="0.7" right="0.7" top="0.75" bottom="0.75" header="0.3" footer="0.3"/>
  <ignoredErrors>
    <ignoredError sqref="C295:C300" formula="1"/>
  </ignoredError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enableFormatConditionsCalculation="0"/>
  <dimension ref="A1:Z312"/>
  <sheetViews>
    <sheetView showGridLines="0" zoomScale="90" zoomScaleNormal="90" zoomScalePageLayoutView="60" workbookViewId="0">
      <selection activeCell="A300" sqref="A300"/>
    </sheetView>
  </sheetViews>
  <sheetFormatPr defaultColWidth="9.125" defaultRowHeight="15.75" outlineLevelRow="1" x14ac:dyDescent="0.15"/>
  <cols>
    <col min="1" max="1" width="32.125" style="223" customWidth="1"/>
    <col min="2" max="2" width="23.875" style="223" customWidth="1"/>
    <col min="3" max="3" width="37.75" style="223" customWidth="1"/>
    <col min="4" max="4" width="25" style="223" customWidth="1"/>
    <col min="5" max="5" width="25.375" style="223" customWidth="1"/>
    <col min="6" max="6" width="20.75" style="223" customWidth="1"/>
    <col min="7" max="7" width="26.125" style="223" customWidth="1"/>
    <col min="8" max="8" width="25.375" style="223" customWidth="1"/>
    <col min="9" max="9" width="15.25" style="223" customWidth="1"/>
    <col min="10" max="10" width="12.75" style="223" customWidth="1"/>
    <col min="11" max="11" width="25.125" style="223" customWidth="1"/>
    <col min="12" max="12" width="16" style="223" customWidth="1"/>
    <col min="13" max="13" width="15.75" style="223" customWidth="1"/>
    <col min="14" max="14" width="26" style="223" customWidth="1"/>
    <col min="15" max="15" width="23" style="223" customWidth="1"/>
    <col min="16" max="16" width="18.75" style="223" customWidth="1"/>
    <col min="17" max="17" width="31.625" style="223" customWidth="1"/>
    <col min="18" max="18" width="17.75" style="223" customWidth="1"/>
    <col min="19" max="16384" width="9.125" style="223"/>
  </cols>
  <sheetData>
    <row r="1" spans="1:17" ht="18.75" x14ac:dyDescent="0.15">
      <c r="A1" s="338" t="s">
        <v>74</v>
      </c>
    </row>
    <row r="2" spans="1:17" ht="42.75" hidden="1" customHeight="1" outlineLevel="1" x14ac:dyDescent="0.15">
      <c r="A2" s="1042" t="s">
        <v>19</v>
      </c>
      <c r="B2" s="1080"/>
      <c r="C2" s="1080"/>
      <c r="D2" s="1080"/>
      <c r="E2" s="1080"/>
      <c r="F2" s="1080"/>
      <c r="G2" s="1080"/>
      <c r="H2" s="1080"/>
      <c r="I2" s="1080"/>
      <c r="J2" s="1080"/>
      <c r="K2" s="1080"/>
      <c r="L2" s="1080"/>
      <c r="M2" s="1080"/>
      <c r="N2" s="1080"/>
      <c r="O2" s="1080"/>
      <c r="P2" s="1047"/>
      <c r="Q2" s="1047"/>
    </row>
    <row r="3" spans="1:17" s="306" customFormat="1" ht="97.5" hidden="1" outlineLevel="1" x14ac:dyDescent="0.15">
      <c r="A3" s="224" t="s">
        <v>398</v>
      </c>
      <c r="B3" s="224" t="s">
        <v>399</v>
      </c>
      <c r="C3" s="224" t="s">
        <v>278</v>
      </c>
      <c r="D3" s="224" t="s">
        <v>279</v>
      </c>
      <c r="E3" s="224" t="s">
        <v>280</v>
      </c>
      <c r="F3" s="224" t="s">
        <v>281</v>
      </c>
      <c r="G3" s="224" t="s">
        <v>282</v>
      </c>
      <c r="H3" s="224" t="s">
        <v>255</v>
      </c>
      <c r="I3" s="224" t="s">
        <v>156</v>
      </c>
      <c r="J3" s="224" t="s">
        <v>218</v>
      </c>
      <c r="K3" s="225" t="s">
        <v>217</v>
      </c>
      <c r="L3" s="224" t="s">
        <v>94</v>
      </c>
      <c r="M3" s="224" t="s">
        <v>95</v>
      </c>
      <c r="N3" s="224" t="s">
        <v>98</v>
      </c>
      <c r="O3" s="224" t="s">
        <v>99</v>
      </c>
      <c r="P3" s="224" t="s">
        <v>100</v>
      </c>
      <c r="Q3" s="226" t="s">
        <v>101</v>
      </c>
    </row>
    <row r="4" spans="1:17" ht="66" hidden="1" outlineLevel="1" x14ac:dyDescent="0.15">
      <c r="A4" s="46"/>
      <c r="B4" s="46"/>
      <c r="C4" s="46"/>
      <c r="D4" s="46"/>
      <c r="E4" s="46"/>
      <c r="F4" s="46"/>
      <c r="G4" s="46"/>
      <c r="H4" s="46"/>
      <c r="I4" s="262" t="s">
        <v>92</v>
      </c>
      <c r="J4" s="46" t="s">
        <v>404</v>
      </c>
      <c r="K4" s="262" t="s">
        <v>93</v>
      </c>
      <c r="L4" s="262" t="s">
        <v>96</v>
      </c>
      <c r="M4" s="262" t="s">
        <v>97</v>
      </c>
      <c r="N4" s="262" t="s">
        <v>405</v>
      </c>
      <c r="O4" s="262" t="s">
        <v>405</v>
      </c>
      <c r="P4" s="262" t="s">
        <v>405</v>
      </c>
      <c r="Q4" s="251" t="s">
        <v>405</v>
      </c>
    </row>
    <row r="5" spans="1:17" hidden="1" outlineLevel="1" x14ac:dyDescent="0.15">
      <c r="A5" s="163"/>
      <c r="B5" s="163"/>
      <c r="C5" s="163" t="s">
        <v>380</v>
      </c>
      <c r="D5" s="164" t="s">
        <v>381</v>
      </c>
      <c r="E5" s="164" t="s">
        <v>382</v>
      </c>
      <c r="F5" s="164" t="s">
        <v>388</v>
      </c>
      <c r="G5" s="164" t="s">
        <v>384</v>
      </c>
      <c r="H5" s="164" t="s">
        <v>389</v>
      </c>
      <c r="I5" s="163" t="s">
        <v>386</v>
      </c>
      <c r="J5" s="164" t="s">
        <v>378</v>
      </c>
      <c r="K5" s="165" t="s">
        <v>379</v>
      </c>
      <c r="L5" s="164" t="s">
        <v>375</v>
      </c>
      <c r="M5" s="164" t="s">
        <v>376</v>
      </c>
      <c r="N5" s="164" t="s">
        <v>224</v>
      </c>
      <c r="O5" s="252" t="s">
        <v>283</v>
      </c>
      <c r="P5" s="252" t="s">
        <v>284</v>
      </c>
      <c r="Q5" s="314" t="s">
        <v>285</v>
      </c>
    </row>
    <row r="6" spans="1:17" ht="31.5" hidden="1" outlineLevel="1" x14ac:dyDescent="0.15">
      <c r="A6" s="328" t="s">
        <v>324</v>
      </c>
      <c r="B6" s="329" t="s">
        <v>406</v>
      </c>
      <c r="C6" s="49">
        <v>2744.45</v>
      </c>
      <c r="D6" s="49">
        <v>10945.42</v>
      </c>
      <c r="E6" s="381">
        <v>6065</v>
      </c>
      <c r="F6" s="381">
        <v>3455.2</v>
      </c>
      <c r="G6" s="49">
        <v>2369.63</v>
      </c>
      <c r="H6" s="50">
        <f>SUM(C6:G6)</f>
        <v>25579.7</v>
      </c>
      <c r="I6" s="253">
        <f>'燃料参数Fuel EF'!B3</f>
        <v>26.37</v>
      </c>
      <c r="J6" s="156">
        <f>'燃料参数Fuel EF'!C3</f>
        <v>98</v>
      </c>
      <c r="K6" s="254">
        <f>'燃料参数Fuel EF'!D3</f>
        <v>20908</v>
      </c>
      <c r="L6" s="253">
        <f>'燃料参数Fuel EF'!E3</f>
        <v>1E-3</v>
      </c>
      <c r="M6" s="253">
        <f>'燃料参数Fuel EF'!F3</f>
        <v>1.5E-3</v>
      </c>
      <c r="N6" s="233">
        <f>H6*K6*I6*J6*44/12/100/100</f>
        <v>506775457.16379118</v>
      </c>
      <c r="O6" s="233">
        <f>H6*K6*L6/100</f>
        <v>5348.2036760000001</v>
      </c>
      <c r="P6" s="233">
        <f>H6*K6*M6/100</f>
        <v>8022.3055139999997</v>
      </c>
      <c r="Q6" s="234">
        <f>N6+O6*25+P6*298</f>
        <v>509299809.29886317</v>
      </c>
    </row>
    <row r="7" spans="1:17" ht="31.5" hidden="1" outlineLevel="1" x14ac:dyDescent="0.15">
      <c r="A7" s="235" t="s">
        <v>325</v>
      </c>
      <c r="B7" s="229" t="s">
        <v>406</v>
      </c>
      <c r="C7" s="49"/>
      <c r="D7" s="49"/>
      <c r="E7" s="49"/>
      <c r="F7" s="49"/>
      <c r="G7" s="49"/>
      <c r="H7" s="50">
        <f t="shared" ref="H7:H22" si="0">SUM(C7:G7)</f>
        <v>0</v>
      </c>
      <c r="I7" s="230">
        <f>'燃料参数Fuel EF'!B4</f>
        <v>25.41</v>
      </c>
      <c r="J7" s="157">
        <f>'燃料参数Fuel EF'!C4</f>
        <v>98</v>
      </c>
      <c r="K7" s="231">
        <f>'燃料参数Fuel EF'!D4</f>
        <v>26344</v>
      </c>
      <c r="L7" s="230">
        <f>'燃料参数Fuel EF'!E4</f>
        <v>1E-3</v>
      </c>
      <c r="M7" s="230">
        <f>'燃料参数Fuel EF'!F4</f>
        <v>1.5E-3</v>
      </c>
      <c r="N7" s="233">
        <f t="shared" ref="N7:N21" si="1">H7*K7*I7*J7*44/12/100/100</f>
        <v>0</v>
      </c>
      <c r="O7" s="233">
        <f t="shared" ref="O7:O22" si="2">H7*K7*L7/100</f>
        <v>0</v>
      </c>
      <c r="P7" s="233">
        <f t="shared" ref="P7:P22" si="3">H7*K7*M7/100</f>
        <v>0</v>
      </c>
      <c r="Q7" s="234">
        <f t="shared" ref="Q7:Q21" si="4">N7+O7*25+P7*298</f>
        <v>0</v>
      </c>
    </row>
    <row r="8" spans="1:17" ht="31.5" hidden="1" outlineLevel="1" x14ac:dyDescent="0.15">
      <c r="A8" s="235" t="s">
        <v>326</v>
      </c>
      <c r="B8" s="229" t="s">
        <v>406</v>
      </c>
      <c r="C8" s="49"/>
      <c r="D8" s="49">
        <v>150.54</v>
      </c>
      <c r="E8" s="49"/>
      <c r="F8" s="49">
        <v>23.06</v>
      </c>
      <c r="G8" s="49"/>
      <c r="H8" s="50">
        <f t="shared" si="0"/>
        <v>173.6</v>
      </c>
      <c r="I8" s="230">
        <f>'燃料参数Fuel EF'!B5</f>
        <v>25.41</v>
      </c>
      <c r="J8" s="157">
        <f>'燃料参数Fuel EF'!C5</f>
        <v>98</v>
      </c>
      <c r="K8" s="231">
        <f>'燃料参数Fuel EF'!D5</f>
        <v>10454</v>
      </c>
      <c r="L8" s="230">
        <f>'燃料参数Fuel EF'!E5</f>
        <v>1E-3</v>
      </c>
      <c r="M8" s="230">
        <f>'燃料参数Fuel EF'!F5</f>
        <v>1.5E-3</v>
      </c>
      <c r="N8" s="233">
        <f t="shared" si="1"/>
        <v>1657045.3249504</v>
      </c>
      <c r="O8" s="233">
        <f t="shared" si="2"/>
        <v>18.148143999999998</v>
      </c>
      <c r="P8" s="233">
        <f t="shared" si="3"/>
        <v>27.222216</v>
      </c>
      <c r="Q8" s="234">
        <f t="shared" si="4"/>
        <v>1665611.2489183999</v>
      </c>
    </row>
    <row r="9" spans="1:17" ht="31.5" hidden="1" outlineLevel="1" x14ac:dyDescent="0.15">
      <c r="A9" s="235" t="s">
        <v>327</v>
      </c>
      <c r="B9" s="229" t="s">
        <v>406</v>
      </c>
      <c r="C9" s="49"/>
      <c r="D9" s="49"/>
      <c r="F9" s="49"/>
      <c r="G9" s="49"/>
      <c r="H9" s="50">
        <f>SUM(C9:G9)</f>
        <v>0</v>
      </c>
      <c r="I9" s="230">
        <f>'燃料参数Fuel EF'!B6</f>
        <v>33.56</v>
      </c>
      <c r="J9" s="157">
        <f>'燃料参数Fuel EF'!C6</f>
        <v>98</v>
      </c>
      <c r="K9" s="231">
        <f>'燃料参数Fuel EF'!D6</f>
        <v>17584</v>
      </c>
      <c r="L9" s="230">
        <f>'燃料参数Fuel EF'!E6</f>
        <v>1E-3</v>
      </c>
      <c r="M9" s="230">
        <f>'燃料参数Fuel EF'!F6</f>
        <v>1.5E-3</v>
      </c>
      <c r="N9" s="233">
        <f t="shared" si="1"/>
        <v>0</v>
      </c>
      <c r="O9" s="233">
        <f t="shared" si="2"/>
        <v>0</v>
      </c>
      <c r="P9" s="233">
        <f t="shared" si="3"/>
        <v>0</v>
      </c>
      <c r="Q9" s="234">
        <f t="shared" si="4"/>
        <v>0</v>
      </c>
    </row>
    <row r="10" spans="1:17" ht="31.5" hidden="1" outlineLevel="1" x14ac:dyDescent="0.15">
      <c r="A10" s="235" t="s">
        <v>328</v>
      </c>
      <c r="B10" s="229" t="s">
        <v>406</v>
      </c>
      <c r="C10" s="347"/>
      <c r="D10" s="347"/>
      <c r="E10" s="13">
        <v>39.07</v>
      </c>
      <c r="F10" s="347"/>
      <c r="G10" s="13"/>
      <c r="H10" s="50">
        <f t="shared" si="0"/>
        <v>39.07</v>
      </c>
      <c r="I10" s="230">
        <f>'燃料参数Fuel EF'!B7</f>
        <v>29.42</v>
      </c>
      <c r="J10" s="157">
        <f>'燃料参数Fuel EF'!C7</f>
        <v>93</v>
      </c>
      <c r="K10" s="158">
        <f>'燃料参数Fuel EF'!D7</f>
        <v>28435</v>
      </c>
      <c r="L10" s="230">
        <f>'燃料参数Fuel EF'!E7</f>
        <v>1E-3</v>
      </c>
      <c r="M10" s="230">
        <f>'燃料参数Fuel EF'!F7</f>
        <v>1.5E-3</v>
      </c>
      <c r="N10" s="233">
        <f t="shared" si="1"/>
        <v>1114534.9484599</v>
      </c>
      <c r="O10" s="233">
        <f t="shared" si="2"/>
        <v>11.1095545</v>
      </c>
      <c r="P10" s="233">
        <f t="shared" si="3"/>
        <v>16.664331749999999</v>
      </c>
      <c r="Q10" s="234">
        <f t="shared" si="4"/>
        <v>1119778.6581838999</v>
      </c>
    </row>
    <row r="11" spans="1:17" ht="31.5" hidden="1" outlineLevel="1" x14ac:dyDescent="0.15">
      <c r="A11" s="235" t="s">
        <v>329</v>
      </c>
      <c r="B11" s="229" t="s">
        <v>323</v>
      </c>
      <c r="C11" s="13">
        <v>1.71</v>
      </c>
      <c r="D11" s="13">
        <v>3.13</v>
      </c>
      <c r="E11" s="13">
        <v>0.23</v>
      </c>
      <c r="F11" s="13">
        <v>0.71</v>
      </c>
      <c r="G11" s="13"/>
      <c r="H11" s="50">
        <f t="shared" si="0"/>
        <v>5.78</v>
      </c>
      <c r="I11" s="157">
        <f>'燃料参数Fuel EF'!B8</f>
        <v>13.58</v>
      </c>
      <c r="J11" s="157">
        <f>'燃料参数Fuel EF'!C8</f>
        <v>99</v>
      </c>
      <c r="K11" s="231">
        <f>'燃料参数Fuel EF'!D8</f>
        <v>173535</v>
      </c>
      <c r="L11" s="230">
        <f>'燃料参数Fuel EF'!E8</f>
        <v>1E-3</v>
      </c>
      <c r="M11" s="230">
        <f>'燃料参数Fuel EF'!F8</f>
        <v>1E-4</v>
      </c>
      <c r="N11" s="233">
        <f t="shared" si="1"/>
        <v>494448.78441420005</v>
      </c>
      <c r="O11" s="233">
        <f t="shared" si="2"/>
        <v>10.030323000000001</v>
      </c>
      <c r="P11" s="233">
        <f t="shared" si="3"/>
        <v>1.0030323000000001</v>
      </c>
      <c r="Q11" s="234">
        <f t="shared" si="4"/>
        <v>494998.44611460005</v>
      </c>
    </row>
    <row r="12" spans="1:17" ht="31.5" hidden="1" outlineLevel="1" x14ac:dyDescent="0.15">
      <c r="A12" s="235" t="s">
        <v>330</v>
      </c>
      <c r="B12" s="229" t="s">
        <v>323</v>
      </c>
      <c r="C12" s="13">
        <v>84.64</v>
      </c>
      <c r="D12" s="13">
        <v>106.54</v>
      </c>
      <c r="E12" s="13">
        <v>3.28</v>
      </c>
      <c r="F12" s="13">
        <v>25.12</v>
      </c>
      <c r="G12" s="13"/>
      <c r="H12" s="50">
        <f t="shared" si="0"/>
        <v>219.58</v>
      </c>
      <c r="I12" s="384">
        <f>'燃料参数Fuel EF'!B9</f>
        <v>12.2</v>
      </c>
      <c r="J12" s="157">
        <f>'燃料参数Fuel EF'!C9</f>
        <v>99</v>
      </c>
      <c r="K12" s="231">
        <f>'燃料参数Fuel EF'!D9</f>
        <v>202218</v>
      </c>
      <c r="L12" s="230">
        <f>'燃料参数Fuel EF'!E9</f>
        <v>1E-3</v>
      </c>
      <c r="M12" s="230">
        <f>'燃料参数Fuel EF'!F9</f>
        <v>1E-4</v>
      </c>
      <c r="N12" s="233">
        <f t="shared" si="1"/>
        <v>19664325.174938403</v>
      </c>
      <c r="O12" s="233">
        <f t="shared" si="2"/>
        <v>444.03028440000008</v>
      </c>
      <c r="P12" s="233">
        <f t="shared" si="3"/>
        <v>44.403028440000007</v>
      </c>
      <c r="Q12" s="234">
        <f t="shared" si="4"/>
        <v>19688658.034523524</v>
      </c>
    </row>
    <row r="13" spans="1:17" ht="31.5" hidden="1" outlineLevel="1" x14ac:dyDescent="0.15">
      <c r="A13" s="235" t="s">
        <v>331</v>
      </c>
      <c r="B13" s="229" t="s">
        <v>406</v>
      </c>
      <c r="C13" s="13"/>
      <c r="D13" s="13"/>
      <c r="E13" s="392">
        <v>20.3</v>
      </c>
      <c r="F13" s="13"/>
      <c r="G13" s="13"/>
      <c r="H13" s="50">
        <f t="shared" si="0"/>
        <v>20.3</v>
      </c>
      <c r="I13" s="157">
        <f>'燃料参数Fuel EF'!B10</f>
        <v>20.079999999999998</v>
      </c>
      <c r="J13" s="157">
        <f>'燃料参数Fuel EF'!C10</f>
        <v>98</v>
      </c>
      <c r="K13" s="158">
        <f>'燃料参数Fuel EF'!D10</f>
        <v>41816</v>
      </c>
      <c r="L13" s="230">
        <f>'燃料参数Fuel EF'!E10</f>
        <v>3.0000000000000001E-3</v>
      </c>
      <c r="M13" s="230">
        <f>'燃料参数Fuel EF'!F10</f>
        <v>5.9999999999999995E-4</v>
      </c>
      <c r="N13" s="233">
        <f t="shared" si="1"/>
        <v>612491.03961173329</v>
      </c>
      <c r="O13" s="233">
        <f t="shared" si="2"/>
        <v>25.465944000000004</v>
      </c>
      <c r="P13" s="233">
        <f t="shared" si="3"/>
        <v>5.0931888000000001</v>
      </c>
      <c r="Q13" s="234">
        <f t="shared" si="4"/>
        <v>614645.45847413328</v>
      </c>
    </row>
    <row r="14" spans="1:17" ht="31.5" hidden="1" outlineLevel="1" x14ac:dyDescent="0.15">
      <c r="A14" s="235" t="s">
        <v>332</v>
      </c>
      <c r="B14" s="229" t="s">
        <v>406</v>
      </c>
      <c r="C14" s="347"/>
      <c r="D14" s="13"/>
      <c r="E14" s="13"/>
      <c r="F14" s="13"/>
      <c r="G14" s="347"/>
      <c r="H14" s="50">
        <f t="shared" si="0"/>
        <v>0</v>
      </c>
      <c r="I14" s="384">
        <f>'燃料参数Fuel EF'!B11</f>
        <v>18.899999999999999</v>
      </c>
      <c r="J14" s="157">
        <f>'燃料参数Fuel EF'!C11</f>
        <v>98</v>
      </c>
      <c r="K14" s="158">
        <f>'燃料参数Fuel EF'!D11</f>
        <v>43070</v>
      </c>
      <c r="L14" s="230">
        <f>'燃料参数Fuel EF'!E11</f>
        <v>3.0000000000000001E-3</v>
      </c>
      <c r="M14" s="230">
        <f>'燃料参数Fuel EF'!F11</f>
        <v>5.9999999999999995E-4</v>
      </c>
      <c r="N14" s="233">
        <f t="shared" si="1"/>
        <v>0</v>
      </c>
      <c r="O14" s="233">
        <f t="shared" si="2"/>
        <v>0</v>
      </c>
      <c r="P14" s="233">
        <f t="shared" si="3"/>
        <v>0</v>
      </c>
      <c r="Q14" s="234">
        <f t="shared" si="4"/>
        <v>0</v>
      </c>
    </row>
    <row r="15" spans="1:17" ht="31.5" hidden="1" outlineLevel="1" x14ac:dyDescent="0.15">
      <c r="A15" s="235" t="s">
        <v>333</v>
      </c>
      <c r="B15" s="229" t="s">
        <v>406</v>
      </c>
      <c r="C15" s="13">
        <v>2.13</v>
      </c>
      <c r="D15" s="392">
        <v>3.7</v>
      </c>
      <c r="E15" s="13">
        <v>4.1100000000000003</v>
      </c>
      <c r="F15" s="13">
        <v>1.21</v>
      </c>
      <c r="G15" s="13">
        <v>1.1100000000000001</v>
      </c>
      <c r="H15" s="50">
        <f t="shared" si="0"/>
        <v>12.260000000000002</v>
      </c>
      <c r="I15" s="384">
        <f>'燃料参数Fuel EF'!B12</f>
        <v>20.2</v>
      </c>
      <c r="J15" s="157">
        <f>'燃料参数Fuel EF'!C12</f>
        <v>98</v>
      </c>
      <c r="K15" s="158">
        <f>'燃料参数Fuel EF'!D12</f>
        <v>42652</v>
      </c>
      <c r="L15" s="230">
        <f>'燃料参数Fuel EF'!E12</f>
        <v>3.0000000000000001E-3</v>
      </c>
      <c r="M15" s="230">
        <f>'燃料参数Fuel EF'!F12</f>
        <v>5.9999999999999995E-4</v>
      </c>
      <c r="N15" s="233">
        <f t="shared" si="1"/>
        <v>379558.52153706661</v>
      </c>
      <c r="O15" s="233">
        <f t="shared" si="2"/>
        <v>15.687405600000002</v>
      </c>
      <c r="P15" s="233">
        <f t="shared" si="3"/>
        <v>3.1374811199999999</v>
      </c>
      <c r="Q15" s="234">
        <f t="shared" si="4"/>
        <v>380885.67605082662</v>
      </c>
    </row>
    <row r="16" spans="1:17" ht="31.5" hidden="1" outlineLevel="1" x14ac:dyDescent="0.15">
      <c r="A16" s="235" t="s">
        <v>334</v>
      </c>
      <c r="B16" s="229" t="s">
        <v>406</v>
      </c>
      <c r="C16" s="13">
        <v>44.51</v>
      </c>
      <c r="D16" s="13">
        <v>3.77</v>
      </c>
      <c r="E16" s="13">
        <v>71.98</v>
      </c>
      <c r="F16" s="13">
        <v>0.02</v>
      </c>
      <c r="G16" s="392">
        <v>4.5</v>
      </c>
      <c r="H16" s="50">
        <f t="shared" si="0"/>
        <v>124.78</v>
      </c>
      <c r="I16" s="384">
        <f>'燃料参数Fuel EF'!B13</f>
        <v>21.1</v>
      </c>
      <c r="J16" s="157">
        <f>'燃料参数Fuel EF'!C13</f>
        <v>98</v>
      </c>
      <c r="K16" s="158">
        <f>'燃料参数Fuel EF'!D13</f>
        <v>41816</v>
      </c>
      <c r="L16" s="230">
        <f>'燃料参数Fuel EF'!E13</f>
        <v>3.0000000000000001E-3</v>
      </c>
      <c r="M16" s="230">
        <f>'燃料参数Fuel EF'!F13</f>
        <v>5.9999999999999995E-4</v>
      </c>
      <c r="N16" s="233">
        <f t="shared" si="1"/>
        <v>3956101.5385994674</v>
      </c>
      <c r="O16" s="233">
        <f t="shared" si="2"/>
        <v>156.53401440000002</v>
      </c>
      <c r="P16" s="233">
        <f t="shared" si="3"/>
        <v>31.306802879999999</v>
      </c>
      <c r="Q16" s="234">
        <f t="shared" si="4"/>
        <v>3969344.3162177075</v>
      </c>
    </row>
    <row r="17" spans="1:23" ht="31.5" hidden="1" outlineLevel="1" x14ac:dyDescent="0.15">
      <c r="A17" s="235" t="s">
        <v>335</v>
      </c>
      <c r="B17" s="229" t="s">
        <v>406</v>
      </c>
      <c r="C17" s="347"/>
      <c r="D17" s="13"/>
      <c r="E17" s="13"/>
      <c r="F17" s="13"/>
      <c r="G17" s="13"/>
      <c r="H17" s="50">
        <f t="shared" si="0"/>
        <v>0</v>
      </c>
      <c r="I17" s="384">
        <f>'燃料参数Fuel EF'!B14</f>
        <v>17.2</v>
      </c>
      <c r="J17" s="157">
        <f>'燃料参数Fuel EF'!C14</f>
        <v>99</v>
      </c>
      <c r="K17" s="158">
        <f>'燃料参数Fuel EF'!D14</f>
        <v>50179</v>
      </c>
      <c r="L17" s="230">
        <f>'燃料参数Fuel EF'!E14</f>
        <v>1E-3</v>
      </c>
      <c r="M17" s="230">
        <f>'燃料参数Fuel EF'!F14</f>
        <v>1E-4</v>
      </c>
      <c r="N17" s="233">
        <f t="shared" si="1"/>
        <v>0</v>
      </c>
      <c r="O17" s="233">
        <f t="shared" si="2"/>
        <v>0</v>
      </c>
      <c r="P17" s="233">
        <f t="shared" si="3"/>
        <v>0</v>
      </c>
      <c r="Q17" s="234">
        <f t="shared" si="4"/>
        <v>0</v>
      </c>
    </row>
    <row r="18" spans="1:23" ht="31.5" hidden="1" outlineLevel="1" x14ac:dyDescent="0.15">
      <c r="A18" s="235" t="s">
        <v>336</v>
      </c>
      <c r="B18" s="229" t="s">
        <v>406</v>
      </c>
      <c r="C18" s="13">
        <v>0.28999999999999998</v>
      </c>
      <c r="D18" s="392">
        <v>0.4</v>
      </c>
      <c r="E18" s="13"/>
      <c r="F18" s="13">
        <v>2.95</v>
      </c>
      <c r="G18" s="13"/>
      <c r="H18" s="50">
        <f t="shared" si="0"/>
        <v>3.64</v>
      </c>
      <c r="I18" s="384">
        <f>'燃料参数Fuel EF'!B15</f>
        <v>18.2</v>
      </c>
      <c r="J18" s="157">
        <f>'燃料参数Fuel EF'!C15</f>
        <v>99</v>
      </c>
      <c r="K18" s="158">
        <f>'燃料参数Fuel EF'!D15</f>
        <v>45998</v>
      </c>
      <c r="L18" s="230">
        <f>'燃料参数Fuel EF'!E15</f>
        <v>1E-3</v>
      </c>
      <c r="M18" s="230">
        <f>'燃料参数Fuel EF'!F15</f>
        <v>1E-4</v>
      </c>
      <c r="N18" s="233">
        <f t="shared" si="1"/>
        <v>110616.10079519998</v>
      </c>
      <c r="O18" s="233">
        <f t="shared" si="2"/>
        <v>1.6743272000000002</v>
      </c>
      <c r="P18" s="233">
        <f t="shared" si="3"/>
        <v>0.16743272000000001</v>
      </c>
      <c r="Q18" s="234">
        <f t="shared" si="4"/>
        <v>110707.85392575998</v>
      </c>
    </row>
    <row r="19" spans="1:23" ht="31.5" hidden="1" outlineLevel="1" x14ac:dyDescent="0.15">
      <c r="A19" s="235" t="s">
        <v>337</v>
      </c>
      <c r="B19" s="229" t="s">
        <v>323</v>
      </c>
      <c r="C19" s="392">
        <v>3.2</v>
      </c>
      <c r="D19" s="392">
        <v>13.5</v>
      </c>
      <c r="E19" s="13">
        <v>9.18</v>
      </c>
      <c r="F19" s="13"/>
      <c r="G19" s="13"/>
      <c r="H19" s="50">
        <f t="shared" si="0"/>
        <v>25.88</v>
      </c>
      <c r="I19" s="157">
        <f>'燃料参数Fuel EF'!B16</f>
        <v>15.32</v>
      </c>
      <c r="J19" s="157">
        <f>'燃料参数Fuel EF'!C16</f>
        <v>99</v>
      </c>
      <c r="K19" s="158">
        <f>'燃料参数Fuel EF'!D16</f>
        <v>389310</v>
      </c>
      <c r="L19" s="230">
        <f>'燃料参数Fuel EF'!E16</f>
        <v>1E-3</v>
      </c>
      <c r="M19" s="230">
        <f>'燃料参数Fuel EF'!F16</f>
        <v>1E-4</v>
      </c>
      <c r="N19" s="233">
        <f t="shared" si="1"/>
        <v>5603059.3365647979</v>
      </c>
      <c r="O19" s="233">
        <f t="shared" si="2"/>
        <v>100.75342799999999</v>
      </c>
      <c r="P19" s="233">
        <f t="shared" si="3"/>
        <v>10.0753428</v>
      </c>
      <c r="Q19" s="234">
        <f t="shared" si="4"/>
        <v>5608580.6244191974</v>
      </c>
    </row>
    <row r="20" spans="1:23" ht="31.5" hidden="1" outlineLevel="1" x14ac:dyDescent="0.15">
      <c r="A20" s="235" t="s">
        <v>338</v>
      </c>
      <c r="B20" s="229" t="s">
        <v>406</v>
      </c>
      <c r="C20" s="15">
        <v>18.82</v>
      </c>
      <c r="D20" s="13">
        <v>3.57</v>
      </c>
      <c r="E20" s="13"/>
      <c r="F20" s="13"/>
      <c r="G20" s="15"/>
      <c r="H20" s="50">
        <f t="shared" si="0"/>
        <v>22.39</v>
      </c>
      <c r="I20" s="385">
        <f>'燃料参数Fuel EF'!B17</f>
        <v>20</v>
      </c>
      <c r="J20" s="157">
        <f>'燃料参数Fuel EF'!C17</f>
        <v>98</v>
      </c>
      <c r="K20" s="231">
        <f>'燃料参数Fuel EF'!D17</f>
        <v>35168</v>
      </c>
      <c r="L20" s="230">
        <f>'燃料参数Fuel EF'!E17</f>
        <v>3.0000000000000001E-3</v>
      </c>
      <c r="M20" s="230">
        <f>'燃料参数Fuel EF'!F17</f>
        <v>5.9999999999999995E-4</v>
      </c>
      <c r="N20" s="233">
        <f t="shared" si="1"/>
        <v>565886.41237333335</v>
      </c>
      <c r="O20" s="233">
        <f t="shared" si="2"/>
        <v>23.622345600000003</v>
      </c>
      <c r="P20" s="233">
        <f t="shared" si="3"/>
        <v>4.7244691200000002</v>
      </c>
      <c r="Q20" s="234">
        <f t="shared" si="4"/>
        <v>567884.86281109334</v>
      </c>
    </row>
    <row r="21" spans="1:23" ht="31.5" hidden="1" outlineLevel="1" x14ac:dyDescent="0.15">
      <c r="A21" s="235" t="s">
        <v>339</v>
      </c>
      <c r="B21" s="229" t="s">
        <v>406</v>
      </c>
      <c r="C21" s="347"/>
      <c r="D21" s="15"/>
      <c r="E21" s="15"/>
      <c r="F21" s="15"/>
      <c r="G21" s="15"/>
      <c r="H21" s="50">
        <f t="shared" si="0"/>
        <v>0</v>
      </c>
      <c r="I21" s="230">
        <f>'燃料参数Fuel EF'!B18</f>
        <v>29.42</v>
      </c>
      <c r="J21" s="157">
        <f>'燃料参数Fuel EF'!C18</f>
        <v>93</v>
      </c>
      <c r="K21" s="231">
        <f>'燃料参数Fuel EF'!D18</f>
        <v>38099</v>
      </c>
      <c r="L21" s="230">
        <f>'燃料参数Fuel EF'!E18</f>
        <v>1E-3</v>
      </c>
      <c r="M21" s="230">
        <f>'燃料参数Fuel EF'!F18</f>
        <v>1.5E-3</v>
      </c>
      <c r="N21" s="233">
        <f t="shared" si="1"/>
        <v>0</v>
      </c>
      <c r="O21" s="233">
        <f t="shared" si="2"/>
        <v>0</v>
      </c>
      <c r="P21" s="233">
        <f t="shared" si="3"/>
        <v>0</v>
      </c>
      <c r="Q21" s="234">
        <f t="shared" si="4"/>
        <v>0</v>
      </c>
    </row>
    <row r="22" spans="1:23" ht="31.5" hidden="1" outlineLevel="1" x14ac:dyDescent="0.15">
      <c r="A22" s="235" t="s">
        <v>247</v>
      </c>
      <c r="B22" s="236" t="s">
        <v>407</v>
      </c>
      <c r="C22" s="15">
        <v>6.66</v>
      </c>
      <c r="D22" s="393">
        <v>2.8</v>
      </c>
      <c r="E22" s="15">
        <v>27.45</v>
      </c>
      <c r="F22" s="15">
        <v>3.21</v>
      </c>
      <c r="G22" s="19"/>
      <c r="H22" s="50">
        <f t="shared" si="0"/>
        <v>40.119999999999997</v>
      </c>
      <c r="I22" s="157">
        <f>'燃料参数Fuel EF'!B19</f>
        <v>0</v>
      </c>
      <c r="J22" s="157">
        <f>'燃料参数Fuel EF'!C19</f>
        <v>0</v>
      </c>
      <c r="K22" s="157">
        <f>'燃料参数Fuel EF'!D19</f>
        <v>0</v>
      </c>
      <c r="L22" s="189"/>
      <c r="M22" s="189"/>
      <c r="O22" s="233">
        <f t="shared" si="2"/>
        <v>0</v>
      </c>
      <c r="P22" s="233">
        <f t="shared" si="3"/>
        <v>0</v>
      </c>
      <c r="Q22" s="234">
        <f t="shared" ref="Q22" si="5">N22+O22*25+P22*298</f>
        <v>0</v>
      </c>
    </row>
    <row r="23" spans="1:23" hidden="1" outlineLevel="1" x14ac:dyDescent="0.15">
      <c r="A23" s="52"/>
      <c r="B23" s="52"/>
      <c r="C23" s="52"/>
      <c r="D23" s="52"/>
      <c r="E23" s="52"/>
      <c r="F23" s="52"/>
      <c r="G23" s="52"/>
      <c r="H23" s="53"/>
      <c r="I23" s="53"/>
      <c r="J23" s="53"/>
      <c r="K23" s="53"/>
      <c r="L23" s="53"/>
      <c r="M23" s="237" t="s">
        <v>343</v>
      </c>
      <c r="N23" s="238">
        <f>SUM(N6:N21)</f>
        <v>540933524.34603572</v>
      </c>
      <c r="O23" s="238">
        <f>SUM(O6:O21)</f>
        <v>6155.259446699999</v>
      </c>
      <c r="P23" s="238">
        <f>SUM(P6:P21)</f>
        <v>8166.1028399299994</v>
      </c>
      <c r="Q23" s="255">
        <f>N23+O23*25+P23*298</f>
        <v>543520904.47850239</v>
      </c>
    </row>
    <row r="24" spans="1:23" hidden="1" outlineLevel="1" x14ac:dyDescent="0.15">
      <c r="A24" s="1055" t="s">
        <v>142</v>
      </c>
      <c r="B24" s="1056"/>
      <c r="C24" s="1056"/>
      <c r="D24" s="1056"/>
      <c r="E24" s="1056"/>
      <c r="F24" s="1056"/>
      <c r="G24" s="54"/>
      <c r="H24" s="55"/>
      <c r="I24" s="55"/>
      <c r="J24" s="55"/>
      <c r="K24" s="55"/>
      <c r="L24" s="55"/>
      <c r="M24" s="55"/>
      <c r="N24" s="239"/>
      <c r="O24" s="239"/>
      <c r="P24" s="239"/>
      <c r="Q24" s="239"/>
    </row>
    <row r="25" spans="1:23" hidden="1" outlineLevel="1" x14ac:dyDescent="0.15">
      <c r="A25" s="1053" t="s">
        <v>361</v>
      </c>
      <c r="B25" s="1054"/>
      <c r="C25" s="1054"/>
      <c r="D25" s="1054"/>
      <c r="E25" s="1054"/>
      <c r="G25" s="54"/>
      <c r="H25" s="55"/>
      <c r="I25" s="55"/>
      <c r="J25" s="55"/>
      <c r="K25" s="55"/>
      <c r="L25" s="55"/>
      <c r="M25" s="55"/>
      <c r="N25" s="239"/>
      <c r="O25" s="239"/>
      <c r="P25" s="239"/>
      <c r="Q25" s="239"/>
    </row>
    <row r="26" spans="1:23" hidden="1" outlineLevel="1" x14ac:dyDescent="0.15">
      <c r="A26" s="1053" t="s">
        <v>341</v>
      </c>
      <c r="B26" s="1054"/>
      <c r="C26" s="1054"/>
      <c r="G26" s="54"/>
      <c r="H26" s="55"/>
      <c r="I26" s="54"/>
      <c r="J26" s="54"/>
      <c r="K26" s="54"/>
      <c r="L26" s="51"/>
      <c r="M26" s="54"/>
    </row>
    <row r="27" spans="1:23" hidden="1" outlineLevel="1" x14ac:dyDescent="0.15">
      <c r="A27" s="245"/>
      <c r="B27" s="246"/>
      <c r="C27" s="246"/>
      <c r="G27" s="54"/>
      <c r="H27" s="55"/>
      <c r="I27" s="54"/>
      <c r="J27" s="54"/>
      <c r="K27" s="54"/>
      <c r="L27" s="51"/>
      <c r="M27" s="54"/>
    </row>
    <row r="28" spans="1:23" s="42" customFormat="1" ht="39.75" hidden="1" customHeight="1" outlineLevel="1" x14ac:dyDescent="0.15">
      <c r="A28" s="1046" t="s">
        <v>132</v>
      </c>
      <c r="B28" s="1046"/>
      <c r="C28" s="1046"/>
      <c r="D28" s="1046"/>
      <c r="E28" s="1046"/>
      <c r="F28" s="1047"/>
      <c r="G28" s="1047"/>
      <c r="H28" s="1047"/>
      <c r="I28" s="1047"/>
      <c r="J28" s="1024"/>
      <c r="K28" s="1024"/>
      <c r="L28" s="1024"/>
      <c r="M28" s="1024"/>
      <c r="N28" s="1024"/>
      <c r="O28" s="1047"/>
      <c r="V28" s="69"/>
    </row>
    <row r="29" spans="1:23" s="42" customFormat="1" ht="78.75" hidden="1" outlineLevel="1" x14ac:dyDescent="0.15">
      <c r="A29" s="1020" t="s">
        <v>345</v>
      </c>
      <c r="B29" s="128" t="s">
        <v>356</v>
      </c>
      <c r="C29" s="240" t="s">
        <v>356</v>
      </c>
      <c r="D29" s="240" t="s">
        <v>360</v>
      </c>
      <c r="E29" s="241" t="s">
        <v>351</v>
      </c>
      <c r="F29" s="128" t="s">
        <v>353</v>
      </c>
      <c r="G29" s="240" t="s">
        <v>353</v>
      </c>
      <c r="H29" s="240" t="s">
        <v>350</v>
      </c>
      <c r="I29" s="240" t="s">
        <v>352</v>
      </c>
      <c r="J29" s="128" t="s">
        <v>354</v>
      </c>
      <c r="K29" s="240" t="s">
        <v>355</v>
      </c>
      <c r="L29" s="240" t="s">
        <v>363</v>
      </c>
      <c r="M29" s="240" t="s">
        <v>294</v>
      </c>
      <c r="N29" s="241" t="s">
        <v>362</v>
      </c>
      <c r="O29" s="241" t="s">
        <v>357</v>
      </c>
      <c r="V29" s="73"/>
    </row>
    <row r="30" spans="1:23" s="42" customFormat="1" ht="31.5" hidden="1" outlineLevel="1" x14ac:dyDescent="0.15">
      <c r="A30" s="1048"/>
      <c r="B30" s="242" t="s">
        <v>144</v>
      </c>
      <c r="C30" s="127" t="s">
        <v>349</v>
      </c>
      <c r="D30" s="80" t="s">
        <v>145</v>
      </c>
      <c r="E30" s="243" t="s">
        <v>349</v>
      </c>
      <c r="F30" s="244" t="s">
        <v>146</v>
      </c>
      <c r="G30" s="127" t="s">
        <v>349</v>
      </c>
      <c r="H30" s="80" t="s">
        <v>145</v>
      </c>
      <c r="I30" s="127" t="s">
        <v>349</v>
      </c>
      <c r="J30" s="244" t="s">
        <v>146</v>
      </c>
      <c r="K30" s="80" t="s">
        <v>145</v>
      </c>
      <c r="L30" s="80" t="s">
        <v>146</v>
      </c>
      <c r="M30" s="80" t="s">
        <v>145</v>
      </c>
      <c r="N30" s="243" t="s">
        <v>349</v>
      </c>
      <c r="O30" s="243" t="s">
        <v>349</v>
      </c>
      <c r="W30" s="69"/>
    </row>
    <row r="31" spans="1:23" s="42" customFormat="1" hidden="1" outlineLevel="1" x14ac:dyDescent="0.15">
      <c r="A31" s="308" t="s">
        <v>286</v>
      </c>
      <c r="B31" s="23">
        <v>711</v>
      </c>
      <c r="C31" s="56">
        <f>B31*10000</f>
        <v>7110000</v>
      </c>
      <c r="D31" s="23">
        <v>4.9800000000000004</v>
      </c>
      <c r="E31" s="181">
        <f>C31*(100-D31)/100</f>
        <v>6755922</v>
      </c>
      <c r="F31" s="23"/>
      <c r="G31" s="56">
        <f>F31*10000</f>
        <v>0</v>
      </c>
      <c r="H31" s="23"/>
      <c r="I31" s="181">
        <f>(1-H31/100)*G31</f>
        <v>0</v>
      </c>
      <c r="J31" s="23">
        <v>0.5</v>
      </c>
      <c r="K31" s="159">
        <v>4.22</v>
      </c>
      <c r="L31" s="23"/>
      <c r="M31" s="74"/>
      <c r="N31" s="25">
        <f>J31*(1-K31/100)*10000+L31*(1-M31/100)*10000</f>
        <v>4789</v>
      </c>
      <c r="O31" s="25">
        <f>N31+I31+E31</f>
        <v>6760711</v>
      </c>
      <c r="W31" s="70"/>
    </row>
    <row r="32" spans="1:23" s="42" customFormat="1" hidden="1" outlineLevel="1" x14ac:dyDescent="0.15">
      <c r="A32" s="309" t="s">
        <v>287</v>
      </c>
      <c r="B32" s="23">
        <v>2513</v>
      </c>
      <c r="C32" s="56">
        <f>B32*10000</f>
        <v>25130000</v>
      </c>
      <c r="D32" s="23">
        <v>5.72</v>
      </c>
      <c r="E32" s="182">
        <f>C32*(100-D32)/100</f>
        <v>23692564</v>
      </c>
      <c r="F32" s="23">
        <v>3</v>
      </c>
      <c r="G32" s="56">
        <f>F32*10000</f>
        <v>30000</v>
      </c>
      <c r="H32" s="23">
        <v>1.44</v>
      </c>
      <c r="I32" s="182">
        <f>(1-H32/100)*G32</f>
        <v>29568</v>
      </c>
      <c r="J32" s="383">
        <v>0</v>
      </c>
      <c r="K32" s="159">
        <v>4.22</v>
      </c>
      <c r="L32" s="23">
        <v>14</v>
      </c>
      <c r="M32" s="74">
        <v>6.8</v>
      </c>
      <c r="N32" s="25">
        <f t="shared" ref="N32:N35" si="6">J32*(1-K32/100)*10000+L32*(1-M32/100)*10000</f>
        <v>130479.99999999999</v>
      </c>
      <c r="O32" s="25">
        <f>N32+I32+E32</f>
        <v>23852612</v>
      </c>
      <c r="V32" s="60"/>
    </row>
    <row r="33" spans="1:22" s="42" customFormat="1" hidden="1" outlineLevel="1" x14ac:dyDescent="0.15">
      <c r="A33" s="309" t="s">
        <v>288</v>
      </c>
      <c r="B33" s="23">
        <v>1403</v>
      </c>
      <c r="C33" s="56">
        <f>B33*10000</f>
        <v>14030000</v>
      </c>
      <c r="D33" s="23">
        <v>5.83</v>
      </c>
      <c r="E33" s="182">
        <f>C33*(100-D33)/100</f>
        <v>13212051</v>
      </c>
      <c r="F33" s="23">
        <v>140</v>
      </c>
      <c r="G33" s="56">
        <f>F33*10000</f>
        <v>1400000</v>
      </c>
      <c r="H33" s="23">
        <v>0.59</v>
      </c>
      <c r="I33" s="182">
        <f>(1-H33/100)*G33</f>
        <v>1391740</v>
      </c>
      <c r="J33" s="23">
        <v>0.5</v>
      </c>
      <c r="K33" s="159">
        <v>4.22</v>
      </c>
      <c r="L33" s="23">
        <v>222</v>
      </c>
      <c r="M33" s="74">
        <v>6.5</v>
      </c>
      <c r="N33" s="25">
        <f t="shared" si="6"/>
        <v>2080489.0000000002</v>
      </c>
      <c r="O33" s="25">
        <f>N33+I33+E33</f>
        <v>16684280</v>
      </c>
      <c r="V33" s="69"/>
    </row>
    <row r="34" spans="1:22" s="42" customFormat="1" hidden="1" outlineLevel="1" x14ac:dyDescent="0.15">
      <c r="A34" s="309" t="s">
        <v>289</v>
      </c>
      <c r="B34" s="23">
        <v>721</v>
      </c>
      <c r="C34" s="56">
        <f>B34*10000</f>
        <v>7210000</v>
      </c>
      <c r="D34" s="23">
        <v>6.12</v>
      </c>
      <c r="E34" s="182">
        <f>C34*(100-D34)/100</f>
        <v>6768748</v>
      </c>
      <c r="F34" s="23">
        <v>13</v>
      </c>
      <c r="G34" s="56">
        <f>F34*10000</f>
        <v>130000</v>
      </c>
      <c r="H34" s="23">
        <v>0.66</v>
      </c>
      <c r="I34" s="182">
        <f>(1-H34/100)*G34</f>
        <v>129142</v>
      </c>
      <c r="J34" s="23"/>
      <c r="K34" s="159"/>
      <c r="L34" s="23"/>
      <c r="M34" s="24"/>
      <c r="N34" s="25">
        <f t="shared" si="6"/>
        <v>0</v>
      </c>
      <c r="O34" s="25">
        <f>N34+I34+E34</f>
        <v>6897890</v>
      </c>
      <c r="V34" s="69"/>
    </row>
    <row r="35" spans="1:22" s="42" customFormat="1" hidden="1" outlineLevel="1" x14ac:dyDescent="0.15">
      <c r="A35" s="310" t="s">
        <v>290</v>
      </c>
      <c r="B35" s="23">
        <v>556</v>
      </c>
      <c r="C35" s="56">
        <f>B35*10000</f>
        <v>5560000</v>
      </c>
      <c r="D35" s="23">
        <v>6.43</v>
      </c>
      <c r="E35" s="182">
        <f>C35*(100-D35)/100</f>
        <v>5202491.9999999991</v>
      </c>
      <c r="F35" s="23">
        <v>347</v>
      </c>
      <c r="G35" s="56">
        <f>F35*10000</f>
        <v>3470000</v>
      </c>
      <c r="H35" s="23">
        <v>0.15</v>
      </c>
      <c r="I35" s="186">
        <f>(1-H35/100)*G35</f>
        <v>3464795</v>
      </c>
      <c r="J35" s="23">
        <v>1.6</v>
      </c>
      <c r="K35" s="159">
        <v>4.22</v>
      </c>
      <c r="L35" s="23"/>
      <c r="M35" s="24"/>
      <c r="N35" s="25">
        <f t="shared" si="6"/>
        <v>15324.800000000001</v>
      </c>
      <c r="O35" s="25">
        <f>N35+I35+E35</f>
        <v>8682611.7999999989</v>
      </c>
      <c r="U35" s="21"/>
      <c r="V35" s="70"/>
    </row>
    <row r="36" spans="1:22" s="42" customFormat="1" hidden="1" outlineLevel="1" x14ac:dyDescent="0.15">
      <c r="A36" s="473" t="s">
        <v>343</v>
      </c>
      <c r="B36" s="27"/>
      <c r="C36" s="27"/>
      <c r="D36" s="27"/>
      <c r="E36" s="78">
        <f>SUM(E31:E35)</f>
        <v>55631777</v>
      </c>
      <c r="F36" s="27"/>
      <c r="G36" s="27"/>
      <c r="H36" s="27"/>
      <c r="I36" s="346">
        <f>SUM(I31:I35)</f>
        <v>5015245</v>
      </c>
      <c r="J36" s="27"/>
      <c r="K36" s="27"/>
      <c r="L36" s="27"/>
      <c r="M36" s="28"/>
      <c r="N36" s="58">
        <f>SUM(N31:N35)</f>
        <v>2231082.7999999998</v>
      </c>
      <c r="O36" s="169">
        <f>SUM(O31:O35)</f>
        <v>62878104.799999997</v>
      </c>
    </row>
    <row r="37" spans="1:22" s="42" customFormat="1" hidden="1" outlineLevel="1" x14ac:dyDescent="0.15">
      <c r="A37" s="42" t="s">
        <v>358</v>
      </c>
      <c r="M37" s="43"/>
      <c r="N37" s="43"/>
    </row>
    <row r="38" spans="1:22" s="42" customFormat="1" hidden="1" outlineLevel="1" x14ac:dyDescent="0.15">
      <c r="A38" s="29" t="s">
        <v>359</v>
      </c>
      <c r="M38" s="43"/>
      <c r="N38" s="43"/>
    </row>
    <row r="39" spans="1:22" s="42" customFormat="1" hidden="1" outlineLevel="1" x14ac:dyDescent="0.15">
      <c r="A39" s="1053" t="s">
        <v>361</v>
      </c>
      <c r="B39" s="1054"/>
      <c r="C39" s="1054"/>
      <c r="D39" s="1054"/>
      <c r="E39" s="1054"/>
      <c r="H39" s="60"/>
    </row>
    <row r="40" spans="1:22" hidden="1" outlineLevel="1" x14ac:dyDescent="0.15">
      <c r="A40" s="42" t="s">
        <v>291</v>
      </c>
      <c r="F40" s="75"/>
      <c r="M40" s="83"/>
    </row>
    <row r="41" spans="1:22" hidden="1" outlineLevel="1" x14ac:dyDescent="0.15">
      <c r="A41" s="42"/>
      <c r="F41" s="75"/>
      <c r="M41" s="83"/>
    </row>
    <row r="42" spans="1:22" ht="37.5" hidden="1" customHeight="1" outlineLevel="1" x14ac:dyDescent="0.15">
      <c r="A42" s="1046" t="s">
        <v>161</v>
      </c>
      <c r="B42" s="1042"/>
      <c r="C42" s="1042"/>
      <c r="D42" s="1042"/>
      <c r="E42" s="1042"/>
      <c r="F42" s="1042"/>
      <c r="G42" s="1042"/>
      <c r="H42" s="1042"/>
      <c r="I42" s="1042"/>
      <c r="J42" s="1042"/>
      <c r="K42" s="1042"/>
      <c r="L42" s="1042"/>
      <c r="M42" s="29"/>
      <c r="N42" s="29"/>
    </row>
    <row r="43" spans="1:22" ht="34.5" hidden="1" outlineLevel="1" x14ac:dyDescent="0.15">
      <c r="A43" s="71"/>
      <c r="B43" s="247" t="s">
        <v>349</v>
      </c>
      <c r="C43" s="79"/>
      <c r="D43" s="224" t="s">
        <v>106</v>
      </c>
      <c r="E43" s="224" t="s">
        <v>107</v>
      </c>
      <c r="F43" s="224" t="s">
        <v>108</v>
      </c>
      <c r="G43" s="224" t="s">
        <v>109</v>
      </c>
      <c r="H43" s="248"/>
      <c r="I43" s="224" t="s">
        <v>113</v>
      </c>
      <c r="J43" s="224" t="s">
        <v>110</v>
      </c>
      <c r="K43" s="224" t="s">
        <v>111</v>
      </c>
      <c r="L43" s="226" t="s">
        <v>112</v>
      </c>
      <c r="M43" s="29"/>
      <c r="N43" s="29"/>
    </row>
    <row r="44" spans="1:22" ht="90" hidden="1" customHeight="1" outlineLevel="1" x14ac:dyDescent="0.15">
      <c r="A44" s="218" t="s">
        <v>364</v>
      </c>
      <c r="B44" s="24">
        <f>O36</f>
        <v>62878104.799999997</v>
      </c>
      <c r="C44" s="219" t="s">
        <v>365</v>
      </c>
      <c r="D44" s="263">
        <f>N23</f>
        <v>540933524.34603572</v>
      </c>
      <c r="E44" s="263">
        <f>O23</f>
        <v>6155.259446699999</v>
      </c>
      <c r="F44" s="263">
        <f>P23</f>
        <v>8166.1028399299994</v>
      </c>
      <c r="G44" s="263">
        <f>Q23</f>
        <v>543520904.47850239</v>
      </c>
      <c r="H44" s="432" t="s">
        <v>461</v>
      </c>
      <c r="I44" s="30">
        <f>D44/B44</f>
        <v>8.6028916753552629</v>
      </c>
      <c r="J44" s="30">
        <f>E44/B44</f>
        <v>9.789193656962764E-5</v>
      </c>
      <c r="K44" s="30">
        <f>F44/B44</f>
        <v>1.2987196204313715E-4</v>
      </c>
      <c r="L44" s="31">
        <f>G44/B44</f>
        <v>8.6440408184583575</v>
      </c>
      <c r="M44" s="29"/>
      <c r="N44" s="29"/>
    </row>
    <row r="45" spans="1:22" ht="168.75" hidden="1" customHeight="1" outlineLevel="1" x14ac:dyDescent="0.15">
      <c r="A45" s="218" t="s">
        <v>453</v>
      </c>
      <c r="B45" s="24">
        <f>'06-11年电网电量交换Grid Exchange'!E7+'06-11年电网电量交换Grid Exchange'!E8</f>
        <v>3517997</v>
      </c>
      <c r="C45" s="54" t="s">
        <v>292</v>
      </c>
      <c r="D45" s="263">
        <f>'06-11年电网电量交换Grid Exchange'!$E$8*华北电网North!I45</f>
        <v>12201290.035656206</v>
      </c>
      <c r="E45" s="263">
        <f>'06-11年电网电量交换Grid Exchange'!$E$8*华北电网North!J45</f>
        <v>132.28795182753882</v>
      </c>
      <c r="F45" s="263">
        <f>'06-11年电网电量交换Grid Exchange'!$E$8*华北电网North!K45</f>
        <v>189.3388417546401</v>
      </c>
      <c r="G45" s="263">
        <f>'06-11年电网电量交换Grid Exchange'!$E$8*华北电网North!L45</f>
        <v>12261020.209294779</v>
      </c>
      <c r="H45" s="453" t="s">
        <v>455</v>
      </c>
      <c r="I45" s="30">
        <f>SUM(D44:D46)/(B45+B44)</f>
        <v>8.614349882211279</v>
      </c>
      <c r="J45" s="30">
        <f>SUM(E44:E46)/(B45+B44)</f>
        <v>9.7742948006195802E-5</v>
      </c>
      <c r="K45" s="30">
        <f>SUM(F44:F46)/(B45+B44)</f>
        <v>1.3026071550878491E-4</v>
      </c>
      <c r="L45" s="31">
        <f>SUM(G44:G46)/(B45+B44)</f>
        <v>8.655611149133053</v>
      </c>
      <c r="M45" s="29"/>
      <c r="N45" s="29"/>
    </row>
    <row r="46" spans="1:22" ht="36.75" hidden="1" customHeight="1" outlineLevel="1" x14ac:dyDescent="0.15">
      <c r="A46" s="335"/>
      <c r="B46" s="159"/>
      <c r="C46" s="54" t="s">
        <v>293</v>
      </c>
      <c r="D46" s="263">
        <f>'06-11年电网电量交换Grid Exchange'!$E$7*华中电网Central!I45</f>
        <v>18824437.338426109</v>
      </c>
      <c r="E46" s="263">
        <f>'06-11年电网电量交换Grid Exchange'!$E$7*华中电网Central!J45</f>
        <v>202.2033275239458</v>
      </c>
      <c r="F46" s="263">
        <f>'06-11年电网电量交换Grid Exchange'!$E$7*华中电网Central!K45</f>
        <v>293.36204577748299</v>
      </c>
      <c r="G46" s="263">
        <f>'06-11年电网电量交换Grid Exchange'!$E$7*华中电网Central!L45</f>
        <v>18916914.311255898</v>
      </c>
      <c r="H46" s="159"/>
      <c r="I46" s="159"/>
      <c r="J46" s="159"/>
      <c r="K46" s="159"/>
      <c r="L46" s="194"/>
    </row>
    <row r="47" spans="1:22" ht="45" hidden="1" customHeight="1" outlineLevel="1" x14ac:dyDescent="0.15">
      <c r="C47" s="399"/>
      <c r="D47" s="24"/>
      <c r="E47" s="23"/>
      <c r="F47" s="23"/>
      <c r="G47" s="263"/>
      <c r="H47" s="1023"/>
      <c r="I47" s="1024"/>
      <c r="J47" s="1024"/>
      <c r="K47" s="1024"/>
      <c r="L47" s="31"/>
      <c r="M47" s="29"/>
      <c r="N47" s="29"/>
    </row>
    <row r="48" spans="1:22" hidden="1" outlineLevel="1" x14ac:dyDescent="0.15">
      <c r="A48" s="187"/>
      <c r="B48" s="187"/>
      <c r="C48" s="35"/>
      <c r="D48" s="35"/>
      <c r="E48" s="77"/>
      <c r="F48" s="36"/>
      <c r="G48" s="348"/>
      <c r="H48" s="35"/>
      <c r="I48" s="34"/>
      <c r="J48" s="34"/>
      <c r="K48" s="35"/>
      <c r="L48" s="38"/>
      <c r="M48" s="29"/>
      <c r="N48" s="29"/>
    </row>
    <row r="49" spans="1:17" collapsed="1" x14ac:dyDescent="0.15">
      <c r="A49" s="159"/>
      <c r="B49" s="159"/>
      <c r="C49" s="23"/>
      <c r="D49" s="23"/>
      <c r="E49" s="54"/>
      <c r="F49" s="32"/>
      <c r="G49" s="263"/>
      <c r="H49" s="23"/>
      <c r="I49" s="24"/>
      <c r="J49" s="24"/>
      <c r="K49" s="23"/>
      <c r="L49" s="23"/>
      <c r="M49" s="29"/>
      <c r="N49" s="29"/>
    </row>
    <row r="50" spans="1:17" ht="18.75" x14ac:dyDescent="0.15">
      <c r="A50" s="338" t="s">
        <v>75</v>
      </c>
      <c r="B50" s="23"/>
      <c r="C50" s="54"/>
      <c r="D50" s="23"/>
      <c r="E50" s="23"/>
      <c r="F50" s="32"/>
      <c r="G50" s="263"/>
      <c r="H50" s="23"/>
      <c r="I50" s="24"/>
      <c r="J50" s="24"/>
      <c r="K50" s="23"/>
      <c r="L50" s="23"/>
      <c r="M50" s="21"/>
      <c r="N50" s="29"/>
    </row>
    <row r="51" spans="1:17" ht="39" hidden="1" customHeight="1" outlineLevel="1" x14ac:dyDescent="0.15">
      <c r="A51" s="1050" t="s">
        <v>20</v>
      </c>
      <c r="B51" s="1051"/>
      <c r="C51" s="1051"/>
      <c r="D51" s="1051"/>
      <c r="E51" s="1051"/>
      <c r="F51" s="1051"/>
      <c r="G51" s="1051"/>
      <c r="H51" s="1051"/>
      <c r="I51" s="1051"/>
      <c r="J51" s="1051"/>
      <c r="K51" s="1051"/>
      <c r="L51" s="1051"/>
      <c r="M51" s="1051"/>
    </row>
    <row r="52" spans="1:17" ht="97.5" hidden="1" outlineLevel="1" x14ac:dyDescent="0.15">
      <c r="A52" s="224" t="s">
        <v>398</v>
      </c>
      <c r="B52" s="224" t="s">
        <v>399</v>
      </c>
      <c r="C52" s="224" t="s">
        <v>278</v>
      </c>
      <c r="D52" s="224" t="s">
        <v>279</v>
      </c>
      <c r="E52" s="224" t="s">
        <v>280</v>
      </c>
      <c r="F52" s="224" t="s">
        <v>281</v>
      </c>
      <c r="G52" s="224" t="s">
        <v>282</v>
      </c>
      <c r="H52" s="224" t="s">
        <v>255</v>
      </c>
      <c r="I52" s="224" t="s">
        <v>156</v>
      </c>
      <c r="J52" s="224" t="s">
        <v>218</v>
      </c>
      <c r="K52" s="225" t="s">
        <v>217</v>
      </c>
      <c r="L52" s="224" t="s">
        <v>94</v>
      </c>
      <c r="M52" s="224" t="s">
        <v>95</v>
      </c>
      <c r="N52" s="224" t="s">
        <v>98</v>
      </c>
      <c r="O52" s="224" t="s">
        <v>99</v>
      </c>
      <c r="P52" s="224" t="s">
        <v>100</v>
      </c>
      <c r="Q52" s="226" t="s">
        <v>101</v>
      </c>
    </row>
    <row r="53" spans="1:17" ht="66" hidden="1" outlineLevel="1" x14ac:dyDescent="0.15">
      <c r="A53" s="46"/>
      <c r="B53" s="46"/>
      <c r="C53" s="46"/>
      <c r="D53" s="46"/>
      <c r="E53" s="46"/>
      <c r="F53" s="46"/>
      <c r="G53" s="46"/>
      <c r="H53" s="46"/>
      <c r="I53" s="262" t="s">
        <v>92</v>
      </c>
      <c r="J53" s="46" t="s">
        <v>404</v>
      </c>
      <c r="K53" s="262" t="s">
        <v>93</v>
      </c>
      <c r="L53" s="262" t="s">
        <v>96</v>
      </c>
      <c r="M53" s="262" t="s">
        <v>97</v>
      </c>
      <c r="N53" s="262" t="s">
        <v>405</v>
      </c>
      <c r="O53" s="262" t="s">
        <v>405</v>
      </c>
      <c r="P53" s="262" t="s">
        <v>405</v>
      </c>
      <c r="Q53" s="251" t="s">
        <v>405</v>
      </c>
    </row>
    <row r="54" spans="1:17" hidden="1" outlineLevel="1" x14ac:dyDescent="0.15">
      <c r="A54" s="162"/>
      <c r="B54" s="163"/>
      <c r="C54" s="163" t="s">
        <v>380</v>
      </c>
      <c r="D54" s="164" t="s">
        <v>381</v>
      </c>
      <c r="E54" s="164" t="s">
        <v>382</v>
      </c>
      <c r="F54" s="164" t="s">
        <v>388</v>
      </c>
      <c r="G54" s="164" t="s">
        <v>384</v>
      </c>
      <c r="H54" s="164" t="s">
        <v>389</v>
      </c>
      <c r="I54" s="163" t="s">
        <v>386</v>
      </c>
      <c r="J54" s="164" t="s">
        <v>378</v>
      </c>
      <c r="K54" s="165" t="s">
        <v>379</v>
      </c>
      <c r="L54" s="164" t="s">
        <v>375</v>
      </c>
      <c r="M54" s="164" t="s">
        <v>376</v>
      </c>
      <c r="N54" s="164" t="s">
        <v>224</v>
      </c>
      <c r="O54" s="252" t="s">
        <v>283</v>
      </c>
      <c r="P54" s="252" t="s">
        <v>284</v>
      </c>
      <c r="Q54" s="314" t="s">
        <v>285</v>
      </c>
    </row>
    <row r="55" spans="1:17" ht="31.5" hidden="1" outlineLevel="1" x14ac:dyDescent="0.15">
      <c r="A55" s="328" t="s">
        <v>324</v>
      </c>
      <c r="B55" s="329" t="s">
        <v>406</v>
      </c>
      <c r="C55" s="49">
        <v>2754.04</v>
      </c>
      <c r="D55" s="49">
        <v>11060.78</v>
      </c>
      <c r="E55" s="381">
        <v>7350</v>
      </c>
      <c r="F55" s="381">
        <v>3929.9</v>
      </c>
      <c r="G55" s="49">
        <v>3097.87</v>
      </c>
      <c r="H55" s="50">
        <f>SUM(C55:G55)</f>
        <v>28192.59</v>
      </c>
      <c r="I55" s="253">
        <f>'燃料参数Fuel EF'!B3</f>
        <v>26.37</v>
      </c>
      <c r="J55" s="156">
        <f>'燃料参数Fuel EF'!C3</f>
        <v>98</v>
      </c>
      <c r="K55" s="254">
        <f>'燃料参数Fuel EF'!D3</f>
        <v>20908</v>
      </c>
      <c r="L55" s="253">
        <f>'燃料参数Fuel EF'!E3</f>
        <v>1E-3</v>
      </c>
      <c r="M55" s="253">
        <f>'燃料参数Fuel EF'!F3</f>
        <v>1.5E-3</v>
      </c>
      <c r="N55" s="233">
        <f>H55*K55*I55*J55*44/12/100/100</f>
        <v>558541057.39634657</v>
      </c>
      <c r="O55" s="233">
        <f>H55*K55*L55/100</f>
        <v>5894.5067171999999</v>
      </c>
      <c r="P55" s="233">
        <f>H55*K55*M55/100</f>
        <v>8841.7600758000008</v>
      </c>
      <c r="Q55" s="234">
        <f>N55+O55*25+P55*298</f>
        <v>561323264.56686497</v>
      </c>
    </row>
    <row r="56" spans="1:17" ht="31.5" hidden="1" outlineLevel="1" x14ac:dyDescent="0.15">
      <c r="A56" s="235" t="s">
        <v>325</v>
      </c>
      <c r="B56" s="229" t="s">
        <v>406</v>
      </c>
      <c r="C56" s="49"/>
      <c r="D56" s="49"/>
      <c r="E56" s="49"/>
      <c r="F56" s="49"/>
      <c r="G56" s="49"/>
      <c r="H56" s="50">
        <f t="shared" ref="H56:H71" si="7">SUM(C56:G56)</f>
        <v>0</v>
      </c>
      <c r="I56" s="230">
        <f>'燃料参数Fuel EF'!B4</f>
        <v>25.41</v>
      </c>
      <c r="J56" s="157">
        <f>'燃料参数Fuel EF'!C4</f>
        <v>98</v>
      </c>
      <c r="K56" s="231">
        <f>'燃料参数Fuel EF'!D4</f>
        <v>26344</v>
      </c>
      <c r="L56" s="230">
        <f>'燃料参数Fuel EF'!E4</f>
        <v>1E-3</v>
      </c>
      <c r="M56" s="230">
        <f>'燃料参数Fuel EF'!F4</f>
        <v>1.5E-3</v>
      </c>
      <c r="N56" s="233">
        <f t="shared" ref="N56:N70" si="8">H56*K56*I56*J56*44/12/100/100</f>
        <v>0</v>
      </c>
      <c r="O56" s="233">
        <f t="shared" ref="O56:O71" si="9">H56*K56*L56/100</f>
        <v>0</v>
      </c>
      <c r="P56" s="233">
        <f t="shared" ref="P56:P71" si="10">H56*K56*M56/100</f>
        <v>0</v>
      </c>
      <c r="Q56" s="234">
        <f t="shared" ref="Q56:Q71" si="11">N56+O56*25+P56*298</f>
        <v>0</v>
      </c>
    </row>
    <row r="57" spans="1:17" ht="31.5" hidden="1" outlineLevel="1" x14ac:dyDescent="0.15">
      <c r="A57" s="235" t="s">
        <v>326</v>
      </c>
      <c r="B57" s="229" t="s">
        <v>406</v>
      </c>
      <c r="C57" s="49"/>
      <c r="D57" s="49">
        <v>459.17</v>
      </c>
      <c r="E57" s="49"/>
      <c r="F57" s="49">
        <v>29.32</v>
      </c>
      <c r="G57" s="49"/>
      <c r="H57" s="50">
        <f t="shared" si="7"/>
        <v>488.49</v>
      </c>
      <c r="I57" s="230">
        <f>'燃料参数Fuel EF'!B5</f>
        <v>25.41</v>
      </c>
      <c r="J57" s="157">
        <f>'燃料参数Fuel EF'!C5</f>
        <v>98</v>
      </c>
      <c r="K57" s="231">
        <f>'燃料参数Fuel EF'!D5</f>
        <v>10454</v>
      </c>
      <c r="L57" s="230">
        <f>'燃料参数Fuel EF'!E5</f>
        <v>1E-3</v>
      </c>
      <c r="M57" s="230">
        <f>'燃料参数Fuel EF'!F5</f>
        <v>1.5E-3</v>
      </c>
      <c r="N57" s="233">
        <f t="shared" si="8"/>
        <v>4662730.8224943597</v>
      </c>
      <c r="O57" s="233">
        <f t="shared" si="9"/>
        <v>51.0667446</v>
      </c>
      <c r="P57" s="233">
        <f t="shared" si="10"/>
        <v>76.600116900000003</v>
      </c>
      <c r="Q57" s="234">
        <f t="shared" si="11"/>
        <v>4686834.3259455599</v>
      </c>
    </row>
    <row r="58" spans="1:17" ht="31.5" hidden="1" outlineLevel="1" x14ac:dyDescent="0.15">
      <c r="A58" s="235" t="s">
        <v>327</v>
      </c>
      <c r="B58" s="229" t="s">
        <v>406</v>
      </c>
      <c r="C58" s="49"/>
      <c r="D58" s="49"/>
      <c r="E58" s="49"/>
      <c r="F58" s="49"/>
      <c r="G58" s="49"/>
      <c r="H58" s="50">
        <f t="shared" si="7"/>
        <v>0</v>
      </c>
      <c r="I58" s="230">
        <f>'燃料参数Fuel EF'!B6</f>
        <v>33.56</v>
      </c>
      <c r="J58" s="157">
        <f>'燃料参数Fuel EF'!C6</f>
        <v>98</v>
      </c>
      <c r="K58" s="231">
        <f>'燃料参数Fuel EF'!D6</f>
        <v>17584</v>
      </c>
      <c r="L58" s="230">
        <f>'燃料参数Fuel EF'!E6</f>
        <v>1E-3</v>
      </c>
      <c r="M58" s="230">
        <f>'燃料参数Fuel EF'!F6</f>
        <v>1.5E-3</v>
      </c>
      <c r="N58" s="233">
        <f t="shared" si="8"/>
        <v>0</v>
      </c>
      <c r="O58" s="233">
        <f t="shared" si="9"/>
        <v>0</v>
      </c>
      <c r="P58" s="233">
        <f t="shared" si="10"/>
        <v>0</v>
      </c>
      <c r="Q58" s="234">
        <f t="shared" si="11"/>
        <v>0</v>
      </c>
    </row>
    <row r="59" spans="1:17" ht="31.5" hidden="1" outlineLevel="1" x14ac:dyDescent="0.15">
      <c r="A59" s="235" t="s">
        <v>328</v>
      </c>
      <c r="B59" s="229" t="s">
        <v>406</v>
      </c>
      <c r="C59" s="49"/>
      <c r="D59" s="49"/>
      <c r="E59" s="49">
        <v>35.06</v>
      </c>
      <c r="F59" s="49"/>
      <c r="G59" s="49"/>
      <c r="H59" s="50">
        <f t="shared" si="7"/>
        <v>35.06</v>
      </c>
      <c r="I59" s="230">
        <f>'燃料参数Fuel EF'!B7</f>
        <v>29.42</v>
      </c>
      <c r="J59" s="157">
        <f>'燃料参数Fuel EF'!C7</f>
        <v>93</v>
      </c>
      <c r="K59" s="158">
        <f>'燃料参数Fuel EF'!D7</f>
        <v>28435</v>
      </c>
      <c r="L59" s="230">
        <f>'燃料参数Fuel EF'!E7</f>
        <v>1E-3</v>
      </c>
      <c r="M59" s="230">
        <f>'燃料参数Fuel EF'!F7</f>
        <v>1.5E-3</v>
      </c>
      <c r="N59" s="233">
        <f t="shared" si="8"/>
        <v>1000143.2120042002</v>
      </c>
      <c r="O59" s="233">
        <f t="shared" si="9"/>
        <v>9.9693110000000011</v>
      </c>
      <c r="P59" s="233">
        <f t="shared" si="10"/>
        <v>14.953966500000002</v>
      </c>
      <c r="Q59" s="234">
        <f t="shared" si="11"/>
        <v>1004848.7267962003</v>
      </c>
    </row>
    <row r="60" spans="1:17" ht="31.5" hidden="1" outlineLevel="1" x14ac:dyDescent="0.15">
      <c r="A60" s="235" t="s">
        <v>329</v>
      </c>
      <c r="B60" s="229" t="s">
        <v>323</v>
      </c>
      <c r="C60" s="49">
        <v>0.89</v>
      </c>
      <c r="D60" s="49">
        <v>9.73</v>
      </c>
      <c r="E60" s="49">
        <v>0.22</v>
      </c>
      <c r="F60" s="49">
        <v>1.56</v>
      </c>
      <c r="G60" s="49">
        <v>0.75</v>
      </c>
      <c r="H60" s="50">
        <f t="shared" si="7"/>
        <v>13.150000000000002</v>
      </c>
      <c r="I60" s="157">
        <f>'燃料参数Fuel EF'!B8</f>
        <v>13.58</v>
      </c>
      <c r="J60" s="157">
        <f>'燃料参数Fuel EF'!C8</f>
        <v>99</v>
      </c>
      <c r="K60" s="231">
        <f>'燃料参数Fuel EF'!D8</f>
        <v>173535</v>
      </c>
      <c r="L60" s="230">
        <f>'燃料参数Fuel EF'!E8</f>
        <v>1E-3</v>
      </c>
      <c r="M60" s="230">
        <f>'燃料参数Fuel EF'!F8</f>
        <v>1E-4</v>
      </c>
      <c r="N60" s="233">
        <f t="shared" si="8"/>
        <v>1124913.7569285003</v>
      </c>
      <c r="O60" s="233">
        <f t="shared" si="9"/>
        <v>22.819852500000007</v>
      </c>
      <c r="P60" s="233">
        <f t="shared" si="10"/>
        <v>2.2819852500000004</v>
      </c>
      <c r="Q60" s="234">
        <f t="shared" si="11"/>
        <v>1126164.2848455003</v>
      </c>
    </row>
    <row r="61" spans="1:17" ht="31.5" hidden="1" outlineLevel="1" x14ac:dyDescent="0.15">
      <c r="A61" s="235" t="s">
        <v>330</v>
      </c>
      <c r="B61" s="229" t="s">
        <v>323</v>
      </c>
      <c r="C61" s="49">
        <v>98.92</v>
      </c>
      <c r="D61" s="49">
        <v>70.45</v>
      </c>
      <c r="E61" s="49">
        <v>3.41</v>
      </c>
      <c r="F61" s="381">
        <v>36.299999999999997</v>
      </c>
      <c r="G61" s="49">
        <v>1.71</v>
      </c>
      <c r="H61" s="50">
        <f t="shared" si="7"/>
        <v>210.79</v>
      </c>
      <c r="I61" s="384">
        <f>'燃料参数Fuel EF'!B9</f>
        <v>12.2</v>
      </c>
      <c r="J61" s="157">
        <f>'燃料参数Fuel EF'!C9</f>
        <v>99</v>
      </c>
      <c r="K61" s="231">
        <f>'燃料参数Fuel EF'!D9</f>
        <v>202218</v>
      </c>
      <c r="L61" s="230">
        <f>'燃料参数Fuel EF'!E9</f>
        <v>1E-3</v>
      </c>
      <c r="M61" s="230">
        <f>'燃料参数Fuel EF'!F9</f>
        <v>1E-4</v>
      </c>
      <c r="N61" s="233">
        <f t="shared" si="8"/>
        <v>18877143.198949195</v>
      </c>
      <c r="O61" s="233">
        <f t="shared" si="9"/>
        <v>426.25532220000002</v>
      </c>
      <c r="P61" s="233">
        <f t="shared" si="10"/>
        <v>42.625532220000004</v>
      </c>
      <c r="Q61" s="234">
        <f t="shared" si="11"/>
        <v>18900501.990605757</v>
      </c>
    </row>
    <row r="62" spans="1:17" ht="31.5" hidden="1" outlineLevel="1" x14ac:dyDescent="0.15">
      <c r="A62" s="235" t="s">
        <v>331</v>
      </c>
      <c r="B62" s="229" t="s">
        <v>406</v>
      </c>
      <c r="C62" s="49"/>
      <c r="D62" s="49"/>
      <c r="E62" s="49">
        <v>15.15</v>
      </c>
      <c r="F62" s="49"/>
      <c r="G62" s="49"/>
      <c r="H62" s="50">
        <f t="shared" si="7"/>
        <v>15.15</v>
      </c>
      <c r="I62" s="157">
        <f>'燃料参数Fuel EF'!B10</f>
        <v>20.079999999999998</v>
      </c>
      <c r="J62" s="157">
        <f>'燃料参数Fuel EF'!C10</f>
        <v>98</v>
      </c>
      <c r="K62" s="158">
        <f>'燃料参数Fuel EF'!D10</f>
        <v>41816</v>
      </c>
      <c r="L62" s="230">
        <f>'燃料参数Fuel EF'!E10</f>
        <v>3.0000000000000001E-3</v>
      </c>
      <c r="M62" s="230">
        <f>'燃料参数Fuel EF'!F10</f>
        <v>5.9999999999999995E-4</v>
      </c>
      <c r="N62" s="233">
        <f t="shared" si="8"/>
        <v>457105.38177919993</v>
      </c>
      <c r="O62" s="233">
        <f t="shared" si="9"/>
        <v>19.005372000000001</v>
      </c>
      <c r="P62" s="233">
        <f t="shared" si="10"/>
        <v>3.8010744000000001</v>
      </c>
      <c r="Q62" s="234">
        <f t="shared" si="11"/>
        <v>458713.2362503999</v>
      </c>
    </row>
    <row r="63" spans="1:17" ht="31.5" hidden="1" outlineLevel="1" x14ac:dyDescent="0.15">
      <c r="A63" s="235" t="s">
        <v>332</v>
      </c>
      <c r="B63" s="229" t="s">
        <v>406</v>
      </c>
      <c r="C63" s="49"/>
      <c r="D63" s="49"/>
      <c r="E63" s="49"/>
      <c r="F63" s="49"/>
      <c r="G63" s="49"/>
      <c r="H63" s="50">
        <f t="shared" si="7"/>
        <v>0</v>
      </c>
      <c r="I63" s="384">
        <f>'燃料参数Fuel EF'!B11</f>
        <v>18.899999999999999</v>
      </c>
      <c r="J63" s="157">
        <f>'燃料参数Fuel EF'!C11</f>
        <v>98</v>
      </c>
      <c r="K63" s="158">
        <f>'燃料参数Fuel EF'!D11</f>
        <v>43070</v>
      </c>
      <c r="L63" s="230">
        <f>'燃料参数Fuel EF'!E11</f>
        <v>3.0000000000000001E-3</v>
      </c>
      <c r="M63" s="230">
        <f>'燃料参数Fuel EF'!F11</f>
        <v>5.9999999999999995E-4</v>
      </c>
      <c r="N63" s="233">
        <f t="shared" si="8"/>
        <v>0</v>
      </c>
      <c r="O63" s="233">
        <f t="shared" si="9"/>
        <v>0</v>
      </c>
      <c r="P63" s="233">
        <f t="shared" si="10"/>
        <v>0</v>
      </c>
      <c r="Q63" s="234">
        <f t="shared" si="11"/>
        <v>0</v>
      </c>
    </row>
    <row r="64" spans="1:17" ht="31.5" hidden="1" outlineLevel="1" x14ac:dyDescent="0.15">
      <c r="A64" s="235" t="s">
        <v>333</v>
      </c>
      <c r="B64" s="229" t="s">
        <v>406</v>
      </c>
      <c r="C64" s="49">
        <v>1.23</v>
      </c>
      <c r="D64" s="49">
        <v>5.37</v>
      </c>
      <c r="E64" s="49">
        <v>2.76</v>
      </c>
      <c r="F64" s="49"/>
      <c r="G64" s="49">
        <v>1.01</v>
      </c>
      <c r="H64" s="50">
        <f t="shared" si="7"/>
        <v>10.37</v>
      </c>
      <c r="I64" s="384">
        <f>'燃料参数Fuel EF'!B12</f>
        <v>20.2</v>
      </c>
      <c r="J64" s="157">
        <f>'燃料参数Fuel EF'!C12</f>
        <v>98</v>
      </c>
      <c r="K64" s="158">
        <f>'燃料参数Fuel EF'!D12</f>
        <v>42652</v>
      </c>
      <c r="L64" s="230">
        <f>'燃料参数Fuel EF'!E12</f>
        <v>3.0000000000000001E-3</v>
      </c>
      <c r="M64" s="230">
        <f>'燃料参数Fuel EF'!F12</f>
        <v>5.9999999999999995E-4</v>
      </c>
      <c r="N64" s="233">
        <f t="shared" si="8"/>
        <v>321045.82939146669</v>
      </c>
      <c r="O64" s="233">
        <f t="shared" si="9"/>
        <v>13.2690372</v>
      </c>
      <c r="P64" s="233">
        <f t="shared" si="10"/>
        <v>2.65380744</v>
      </c>
      <c r="Q64" s="234">
        <f t="shared" si="11"/>
        <v>322168.38993858668</v>
      </c>
    </row>
    <row r="65" spans="1:26" ht="31.5" hidden="1" outlineLevel="1" x14ac:dyDescent="0.15">
      <c r="A65" s="235" t="s">
        <v>334</v>
      </c>
      <c r="B65" s="229" t="s">
        <v>406</v>
      </c>
      <c r="C65" s="49">
        <v>40.76</v>
      </c>
      <c r="D65" s="49">
        <v>1.55</v>
      </c>
      <c r="E65" s="49">
        <v>29.52</v>
      </c>
      <c r="F65" s="49"/>
      <c r="G65" s="49">
        <v>2.04</v>
      </c>
      <c r="H65" s="50">
        <f t="shared" si="7"/>
        <v>73.87</v>
      </c>
      <c r="I65" s="384">
        <f>'燃料参数Fuel EF'!B13</f>
        <v>21.1</v>
      </c>
      <c r="J65" s="157">
        <f>'燃料参数Fuel EF'!C13</f>
        <v>98</v>
      </c>
      <c r="K65" s="158">
        <f>'燃料参数Fuel EF'!D13</f>
        <v>41816</v>
      </c>
      <c r="L65" s="230">
        <f>'燃料参数Fuel EF'!E13</f>
        <v>3.0000000000000001E-3</v>
      </c>
      <c r="M65" s="230">
        <f>'燃料参数Fuel EF'!F13</f>
        <v>5.9999999999999995E-4</v>
      </c>
      <c r="N65" s="233">
        <f t="shared" si="8"/>
        <v>2342019.7199578672</v>
      </c>
      <c r="O65" s="233">
        <f t="shared" si="9"/>
        <v>92.668437600000019</v>
      </c>
      <c r="P65" s="233">
        <f t="shared" si="10"/>
        <v>18.533687520000001</v>
      </c>
      <c r="Q65" s="234">
        <f t="shared" si="11"/>
        <v>2349859.4697788274</v>
      </c>
    </row>
    <row r="66" spans="1:26" ht="31.5" hidden="1" outlineLevel="1" x14ac:dyDescent="0.15">
      <c r="A66" s="235" t="s">
        <v>335</v>
      </c>
      <c r="B66" s="229" t="s">
        <v>406</v>
      </c>
      <c r="C66" s="49"/>
      <c r="D66" s="49"/>
      <c r="E66" s="49"/>
      <c r="F66" s="49"/>
      <c r="G66" s="49"/>
      <c r="H66" s="50">
        <f t="shared" si="7"/>
        <v>0</v>
      </c>
      <c r="I66" s="384">
        <f>'燃料参数Fuel EF'!B14</f>
        <v>17.2</v>
      </c>
      <c r="J66" s="157">
        <f>'燃料参数Fuel EF'!C14</f>
        <v>99</v>
      </c>
      <c r="K66" s="158">
        <f>'燃料参数Fuel EF'!D14</f>
        <v>50179</v>
      </c>
      <c r="L66" s="230">
        <f>'燃料参数Fuel EF'!E14</f>
        <v>1E-3</v>
      </c>
      <c r="M66" s="230">
        <f>'燃料参数Fuel EF'!F14</f>
        <v>1E-4</v>
      </c>
      <c r="N66" s="233">
        <f t="shared" si="8"/>
        <v>0</v>
      </c>
      <c r="O66" s="233">
        <f t="shared" si="9"/>
        <v>0</v>
      </c>
      <c r="P66" s="233">
        <f t="shared" si="10"/>
        <v>0</v>
      </c>
      <c r="Q66" s="234">
        <f t="shared" si="11"/>
        <v>0</v>
      </c>
    </row>
    <row r="67" spans="1:26" ht="31.5" hidden="1" outlineLevel="1" x14ac:dyDescent="0.15">
      <c r="A67" s="235" t="s">
        <v>336</v>
      </c>
      <c r="B67" s="229" t="s">
        <v>406</v>
      </c>
      <c r="C67" s="381">
        <v>0.2</v>
      </c>
      <c r="D67" s="49">
        <v>0.63</v>
      </c>
      <c r="E67" s="49"/>
      <c r="F67" s="49">
        <v>2.5499999999999998</v>
      </c>
      <c r="G67" s="49"/>
      <c r="H67" s="50">
        <f t="shared" si="7"/>
        <v>3.38</v>
      </c>
      <c r="I67" s="384">
        <f>'燃料参数Fuel EF'!B15</f>
        <v>18.2</v>
      </c>
      <c r="J67" s="157">
        <f>'燃料参数Fuel EF'!C15</f>
        <v>99</v>
      </c>
      <c r="K67" s="158">
        <f>'燃料参数Fuel EF'!D15</f>
        <v>45998</v>
      </c>
      <c r="L67" s="230">
        <f>'燃料参数Fuel EF'!E15</f>
        <v>1E-3</v>
      </c>
      <c r="M67" s="230">
        <f>'燃料参数Fuel EF'!F15</f>
        <v>1E-4</v>
      </c>
      <c r="N67" s="233">
        <f t="shared" si="8"/>
        <v>102714.95073840002</v>
      </c>
      <c r="O67" s="233">
        <f t="shared" si="9"/>
        <v>1.5547324</v>
      </c>
      <c r="P67" s="233">
        <f t="shared" si="10"/>
        <v>0.15547323999999998</v>
      </c>
      <c r="Q67" s="234">
        <f t="shared" si="11"/>
        <v>102800.15007392003</v>
      </c>
    </row>
    <row r="68" spans="1:26" ht="31.5" hidden="1" outlineLevel="1" x14ac:dyDescent="0.15">
      <c r="A68" s="235" t="s">
        <v>337</v>
      </c>
      <c r="B68" s="229" t="s">
        <v>323</v>
      </c>
      <c r="C68" s="49">
        <v>4.6100000000000003</v>
      </c>
      <c r="D68" s="49">
        <v>19.170000000000002</v>
      </c>
      <c r="E68" s="49">
        <v>11.01</v>
      </c>
      <c r="F68" s="49"/>
      <c r="G68" s="49"/>
      <c r="H68" s="50">
        <f t="shared" si="7"/>
        <v>34.79</v>
      </c>
      <c r="I68" s="157">
        <f>'燃料参数Fuel EF'!B16</f>
        <v>15.32</v>
      </c>
      <c r="J68" s="157">
        <f>'燃料参数Fuel EF'!C16</f>
        <v>99</v>
      </c>
      <c r="K68" s="158">
        <f>'燃料参数Fuel EF'!D16</f>
        <v>389310</v>
      </c>
      <c r="L68" s="230">
        <f>'燃料参数Fuel EF'!E16</f>
        <v>1E-3</v>
      </c>
      <c r="M68" s="230">
        <f>'燃料参数Fuel EF'!F16</f>
        <v>1E-4</v>
      </c>
      <c r="N68" s="233">
        <f t="shared" si="8"/>
        <v>7532087.8794084005</v>
      </c>
      <c r="O68" s="233">
        <f t="shared" si="9"/>
        <v>135.44094899999999</v>
      </c>
      <c r="P68" s="233">
        <f t="shared" si="10"/>
        <v>13.544094899999999</v>
      </c>
      <c r="Q68" s="234">
        <f t="shared" si="11"/>
        <v>7539510.0434136009</v>
      </c>
    </row>
    <row r="69" spans="1:26" ht="31.5" hidden="1" outlineLevel="1" x14ac:dyDescent="0.15">
      <c r="A69" s="235" t="s">
        <v>338</v>
      </c>
      <c r="B69" s="229" t="s">
        <v>406</v>
      </c>
      <c r="C69" s="49">
        <v>20.39</v>
      </c>
      <c r="D69" s="49">
        <v>2.78</v>
      </c>
      <c r="E69" s="49"/>
      <c r="F69" s="49"/>
      <c r="G69" s="49"/>
      <c r="H69" s="50">
        <f t="shared" si="7"/>
        <v>23.17</v>
      </c>
      <c r="I69" s="385">
        <f>'燃料参数Fuel EF'!B17</f>
        <v>20</v>
      </c>
      <c r="J69" s="157">
        <f>'燃料参数Fuel EF'!C17</f>
        <v>98</v>
      </c>
      <c r="K69" s="231">
        <f>'燃料参数Fuel EF'!D17</f>
        <v>35168</v>
      </c>
      <c r="L69" s="230">
        <f>'燃料参数Fuel EF'!E17</f>
        <v>3.0000000000000001E-3</v>
      </c>
      <c r="M69" s="230">
        <f>'燃料参数Fuel EF'!F17</f>
        <v>5.9999999999999995E-4</v>
      </c>
      <c r="N69" s="233">
        <f t="shared" si="8"/>
        <v>585600.18645333336</v>
      </c>
      <c r="O69" s="233">
        <f t="shared" si="9"/>
        <v>24.445276800000002</v>
      </c>
      <c r="P69" s="233">
        <f t="shared" si="10"/>
        <v>4.8890553599999995</v>
      </c>
      <c r="Q69" s="234">
        <f t="shared" si="11"/>
        <v>587668.25687061332</v>
      </c>
    </row>
    <row r="70" spans="1:26" ht="31.5" hidden="1" outlineLevel="1" x14ac:dyDescent="0.15">
      <c r="A70" s="235" t="s">
        <v>339</v>
      </c>
      <c r="B70" s="229" t="s">
        <v>406</v>
      </c>
      <c r="C70" s="51"/>
      <c r="D70" s="51"/>
      <c r="E70" s="51"/>
      <c r="F70" s="51"/>
      <c r="G70" s="51"/>
      <c r="H70" s="50">
        <f t="shared" si="7"/>
        <v>0</v>
      </c>
      <c r="I70" s="230">
        <f>'燃料参数Fuel EF'!B18</f>
        <v>29.42</v>
      </c>
      <c r="J70" s="157">
        <f>'燃料参数Fuel EF'!C18</f>
        <v>93</v>
      </c>
      <c r="K70" s="231">
        <f>'燃料参数Fuel EF'!D18</f>
        <v>38099</v>
      </c>
      <c r="L70" s="230">
        <f>'燃料参数Fuel EF'!E18</f>
        <v>1E-3</v>
      </c>
      <c r="M70" s="230">
        <f>'燃料参数Fuel EF'!F18</f>
        <v>1.5E-3</v>
      </c>
      <c r="N70" s="233">
        <f t="shared" si="8"/>
        <v>0</v>
      </c>
      <c r="O70" s="233">
        <f t="shared" si="9"/>
        <v>0</v>
      </c>
      <c r="P70" s="233">
        <f t="shared" si="10"/>
        <v>0</v>
      </c>
      <c r="Q70" s="234">
        <f t="shared" si="11"/>
        <v>0</v>
      </c>
    </row>
    <row r="71" spans="1:26" ht="31.5" hidden="1" outlineLevel="1" x14ac:dyDescent="0.15">
      <c r="A71" s="235" t="s">
        <v>247</v>
      </c>
      <c r="B71" s="236" t="s">
        <v>407</v>
      </c>
      <c r="C71" s="51">
        <v>6.89</v>
      </c>
      <c r="D71" s="51">
        <v>28.88</v>
      </c>
      <c r="E71" s="51">
        <v>44.93</v>
      </c>
      <c r="F71" s="51">
        <v>7.52</v>
      </c>
      <c r="G71" s="51">
        <v>9.43</v>
      </c>
      <c r="H71" s="50">
        <f t="shared" si="7"/>
        <v>97.649999999999977</v>
      </c>
      <c r="I71" s="167">
        <f>'燃料参数Fuel EF'!B19</f>
        <v>0</v>
      </c>
      <c r="J71" s="168">
        <f>'燃料参数Fuel EF'!C19</f>
        <v>0</v>
      </c>
      <c r="K71" s="167">
        <f>'燃料参数Fuel EF'!D19</f>
        <v>0</v>
      </c>
      <c r="O71" s="233">
        <f t="shared" si="9"/>
        <v>0</v>
      </c>
      <c r="P71" s="233">
        <f t="shared" si="10"/>
        <v>0</v>
      </c>
      <c r="Q71" s="234">
        <f t="shared" si="11"/>
        <v>0</v>
      </c>
    </row>
    <row r="72" spans="1:26" hidden="1" outlineLevel="1" x14ac:dyDescent="0.15">
      <c r="A72" s="17"/>
      <c r="B72" s="52"/>
      <c r="C72" s="52"/>
      <c r="D72" s="52"/>
      <c r="E72" s="52"/>
      <c r="F72" s="52"/>
      <c r="G72" s="52"/>
      <c r="H72" s="53"/>
      <c r="I72" s="52"/>
      <c r="J72" s="52"/>
      <c r="K72" s="52"/>
      <c r="L72" s="52"/>
      <c r="M72" s="237" t="s">
        <v>343</v>
      </c>
      <c r="N72" s="238">
        <f>SUM(N55:N70)</f>
        <v>595546562.33445144</v>
      </c>
      <c r="O72" s="238">
        <f>SUM(O55:O70)</f>
        <v>6691.0017524999985</v>
      </c>
      <c r="P72" s="238">
        <f>SUM(P55:P70)</f>
        <v>9021.7988695299973</v>
      </c>
      <c r="Q72" s="255">
        <f>N72+O72*25+P72*298</f>
        <v>598402333.44138384</v>
      </c>
    </row>
    <row r="73" spans="1:26" hidden="1" outlineLevel="1" x14ac:dyDescent="0.15">
      <c r="A73" s="1055" t="s">
        <v>147</v>
      </c>
      <c r="B73" s="1056"/>
      <c r="C73" s="1056"/>
      <c r="D73" s="1056"/>
      <c r="E73" s="1056"/>
      <c r="F73" s="1056"/>
      <c r="G73" s="54"/>
      <c r="H73" s="55"/>
      <c r="I73" s="54"/>
      <c r="J73" s="54"/>
      <c r="K73" s="54"/>
      <c r="L73" s="54"/>
      <c r="M73" s="193"/>
      <c r="N73" s="249"/>
      <c r="O73" s="249"/>
      <c r="P73" s="249"/>
      <c r="Q73" s="249"/>
    </row>
    <row r="74" spans="1:26" hidden="1" outlineLevel="1" x14ac:dyDescent="0.15">
      <c r="A74" s="1053" t="s">
        <v>361</v>
      </c>
      <c r="B74" s="1054"/>
      <c r="C74" s="1054"/>
      <c r="D74" s="1054"/>
      <c r="E74" s="1054"/>
      <c r="G74" s="54"/>
      <c r="H74" s="55"/>
      <c r="I74" s="54"/>
      <c r="J74" s="54"/>
      <c r="K74" s="54"/>
      <c r="L74" s="54"/>
      <c r="M74" s="193"/>
      <c r="N74" s="249"/>
      <c r="O74" s="249"/>
      <c r="P74" s="249"/>
      <c r="Q74" s="249"/>
    </row>
    <row r="75" spans="1:26" hidden="1" outlineLevel="1" x14ac:dyDescent="0.15">
      <c r="A75" s="1053" t="s">
        <v>341</v>
      </c>
      <c r="B75" s="1054"/>
      <c r="C75" s="1054"/>
      <c r="G75" s="54"/>
      <c r="H75" s="54"/>
      <c r="I75" s="54"/>
      <c r="J75" s="54"/>
      <c r="K75" s="54"/>
      <c r="L75" s="51"/>
      <c r="M75" s="54"/>
    </row>
    <row r="76" spans="1:26" s="42" customFormat="1" hidden="1" outlineLevel="1" x14ac:dyDescent="0.15">
      <c r="A76" s="83"/>
      <c r="B76" s="54"/>
      <c r="C76" s="54"/>
      <c r="D76" s="54"/>
      <c r="E76" s="54"/>
      <c r="F76" s="54"/>
      <c r="G76" s="54"/>
      <c r="H76" s="55"/>
      <c r="I76" s="54"/>
      <c r="J76" s="54"/>
      <c r="K76" s="54"/>
      <c r="L76" s="51"/>
      <c r="M76" s="54"/>
      <c r="N76" s="223"/>
      <c r="O76" s="223"/>
      <c r="P76" s="223"/>
      <c r="Q76" s="223"/>
      <c r="R76" s="223"/>
      <c r="S76" s="223"/>
      <c r="T76" s="223"/>
      <c r="U76" s="223"/>
      <c r="V76" s="223"/>
      <c r="W76" s="223"/>
      <c r="X76" s="223"/>
      <c r="Y76" s="223"/>
      <c r="Z76" s="223"/>
    </row>
    <row r="77" spans="1:26" s="42" customFormat="1" ht="36" hidden="1" customHeight="1" outlineLevel="1" x14ac:dyDescent="0.15">
      <c r="A77" s="1046" t="s">
        <v>133</v>
      </c>
      <c r="B77" s="1046"/>
      <c r="C77" s="1046"/>
      <c r="D77" s="1046"/>
      <c r="E77" s="1046"/>
      <c r="F77" s="1047"/>
      <c r="G77" s="1047"/>
      <c r="H77" s="1047"/>
      <c r="I77" s="1047"/>
      <c r="J77" s="1024"/>
      <c r="K77" s="1024"/>
      <c r="L77" s="1024"/>
      <c r="M77" s="1024"/>
      <c r="N77" s="1024"/>
      <c r="O77" s="1047"/>
    </row>
    <row r="78" spans="1:26" s="42" customFormat="1" ht="78.75" hidden="1" outlineLevel="1" x14ac:dyDescent="0.15">
      <c r="A78" s="1020" t="s">
        <v>345</v>
      </c>
      <c r="B78" s="128" t="s">
        <v>356</v>
      </c>
      <c r="C78" s="240" t="s">
        <v>356</v>
      </c>
      <c r="D78" s="240" t="s">
        <v>360</v>
      </c>
      <c r="E78" s="241" t="s">
        <v>351</v>
      </c>
      <c r="F78" s="128" t="s">
        <v>353</v>
      </c>
      <c r="G78" s="240" t="s">
        <v>353</v>
      </c>
      <c r="H78" s="240" t="s">
        <v>350</v>
      </c>
      <c r="I78" s="240" t="s">
        <v>352</v>
      </c>
      <c r="J78" s="128" t="s">
        <v>354</v>
      </c>
      <c r="K78" s="240" t="s">
        <v>355</v>
      </c>
      <c r="L78" s="240" t="s">
        <v>363</v>
      </c>
      <c r="M78" s="240" t="s">
        <v>294</v>
      </c>
      <c r="N78" s="241" t="s">
        <v>362</v>
      </c>
      <c r="O78" s="241" t="s">
        <v>357</v>
      </c>
      <c r="R78" s="60"/>
    </row>
    <row r="79" spans="1:26" s="42" customFormat="1" ht="31.5" hidden="1" outlineLevel="1" x14ac:dyDescent="0.15">
      <c r="A79" s="1048"/>
      <c r="B79" s="242" t="s">
        <v>144</v>
      </c>
      <c r="C79" s="127" t="s">
        <v>349</v>
      </c>
      <c r="D79" s="80" t="s">
        <v>145</v>
      </c>
      <c r="E79" s="243" t="s">
        <v>349</v>
      </c>
      <c r="F79" s="244" t="s">
        <v>146</v>
      </c>
      <c r="G79" s="127" t="s">
        <v>349</v>
      </c>
      <c r="H79" s="80" t="s">
        <v>145</v>
      </c>
      <c r="I79" s="127" t="s">
        <v>349</v>
      </c>
      <c r="J79" s="244" t="s">
        <v>146</v>
      </c>
      <c r="K79" s="80" t="s">
        <v>145</v>
      </c>
      <c r="L79" s="80" t="s">
        <v>146</v>
      </c>
      <c r="M79" s="80" t="s">
        <v>145</v>
      </c>
      <c r="N79" s="243" t="s">
        <v>349</v>
      </c>
      <c r="O79" s="243" t="s">
        <v>349</v>
      </c>
      <c r="R79" s="69"/>
    </row>
    <row r="80" spans="1:26" s="42" customFormat="1" hidden="1" outlineLevel="1" x14ac:dyDescent="0.15">
      <c r="A80" s="308" t="s">
        <v>286</v>
      </c>
      <c r="B80" s="23">
        <v>726</v>
      </c>
      <c r="C80" s="56">
        <f>B80*10000</f>
        <v>7260000</v>
      </c>
      <c r="D80" s="23">
        <v>4.72</v>
      </c>
      <c r="E80" s="181">
        <f>C80*(100-D80)/100</f>
        <v>6917328</v>
      </c>
      <c r="F80" s="23"/>
      <c r="G80" s="56">
        <f>F80*10000</f>
        <v>0</v>
      </c>
      <c r="H80" s="23"/>
      <c r="I80" s="181">
        <f>(1-H80/100)*G80</f>
        <v>0</v>
      </c>
      <c r="J80" s="23">
        <v>0.4</v>
      </c>
      <c r="K80" s="159">
        <v>4.22</v>
      </c>
      <c r="L80" s="23"/>
      <c r="M80" s="74"/>
      <c r="N80" s="25">
        <f>J80*(1-K80/100)*10000+L80*(1-M80/100)*10000</f>
        <v>3831.2000000000003</v>
      </c>
      <c r="O80" s="25">
        <f>N80+I80+E80</f>
        <v>6921159.2000000002</v>
      </c>
      <c r="R80" s="70"/>
    </row>
    <row r="81" spans="1:26" s="42" customFormat="1" hidden="1" outlineLevel="1" x14ac:dyDescent="0.15">
      <c r="A81" s="309" t="s">
        <v>287</v>
      </c>
      <c r="B81" s="23">
        <v>2709</v>
      </c>
      <c r="C81" s="56">
        <f>B81*10000</f>
        <v>27090000</v>
      </c>
      <c r="D81" s="23">
        <v>5.55</v>
      </c>
      <c r="E81" s="182">
        <f>C81*(100-D81)/100</f>
        <v>25586505</v>
      </c>
      <c r="F81" s="159">
        <v>3</v>
      </c>
      <c r="G81" s="56">
        <f>F81*10000</f>
        <v>30000</v>
      </c>
      <c r="H81" s="23">
        <v>1.44</v>
      </c>
      <c r="I81" s="182">
        <f>(1-H81/100)*G81</f>
        <v>29568</v>
      </c>
      <c r="J81" s="23">
        <v>2.1</v>
      </c>
      <c r="K81" s="159">
        <v>4.22</v>
      </c>
      <c r="L81" s="23">
        <v>100</v>
      </c>
      <c r="M81" s="74">
        <v>6.8</v>
      </c>
      <c r="N81" s="25">
        <f t="shared" ref="N81:N84" si="12">J81*(1-K81/100)*10000+L81*(1-M81/100)*10000</f>
        <v>952113.79999999993</v>
      </c>
      <c r="O81" s="25">
        <f>N81+I81+E81</f>
        <v>26568186.800000001</v>
      </c>
      <c r="S81" s="69"/>
    </row>
    <row r="82" spans="1:26" s="42" customFormat="1" hidden="1" outlineLevel="1" x14ac:dyDescent="0.15">
      <c r="A82" s="309" t="s">
        <v>288</v>
      </c>
      <c r="B82" s="23">
        <v>1723</v>
      </c>
      <c r="C82" s="56">
        <f>B82*10000</f>
        <v>17230000</v>
      </c>
      <c r="D82" s="23">
        <v>5.83</v>
      </c>
      <c r="E82" s="182">
        <f>C82*(100-D82)/100</f>
        <v>16225491</v>
      </c>
      <c r="F82" s="23">
        <v>130</v>
      </c>
      <c r="G82" s="56">
        <f>F82*10000</f>
        <v>1300000</v>
      </c>
      <c r="H82" s="23">
        <v>0.59</v>
      </c>
      <c r="I82" s="182">
        <f>(1-H82/100)*G82</f>
        <v>1292330</v>
      </c>
      <c r="J82" s="23">
        <v>0.5</v>
      </c>
      <c r="K82" s="159">
        <v>4.22</v>
      </c>
      <c r="L82" s="23">
        <v>227</v>
      </c>
      <c r="M82" s="74">
        <v>6.5</v>
      </c>
      <c r="N82" s="25">
        <f t="shared" si="12"/>
        <v>2127239</v>
      </c>
      <c r="O82" s="25">
        <f>N82+I82+E82</f>
        <v>19645060</v>
      </c>
      <c r="S82" s="70"/>
    </row>
    <row r="83" spans="1:26" s="42" customFormat="1" hidden="1" outlineLevel="1" x14ac:dyDescent="0.15">
      <c r="A83" s="309" t="s">
        <v>289</v>
      </c>
      <c r="B83" s="23">
        <v>848</v>
      </c>
      <c r="C83" s="56">
        <f>B83*10000</f>
        <v>8480000</v>
      </c>
      <c r="D83" s="23">
        <v>5.92</v>
      </c>
      <c r="E83" s="182">
        <f>C83*(100-D83)/100</f>
        <v>7977984</v>
      </c>
      <c r="F83" s="23">
        <v>20</v>
      </c>
      <c r="G83" s="56">
        <f>F83*10000</f>
        <v>200000</v>
      </c>
      <c r="H83" s="23">
        <v>0.66</v>
      </c>
      <c r="I83" s="182">
        <f>(1-H83/100)*G83</f>
        <v>198680</v>
      </c>
      <c r="J83" s="23"/>
      <c r="K83" s="159"/>
      <c r="L83" s="23"/>
      <c r="M83" s="24"/>
      <c r="N83" s="25">
        <f t="shared" si="12"/>
        <v>0</v>
      </c>
      <c r="O83" s="25">
        <f>N83+I83+E83</f>
        <v>8176664</v>
      </c>
      <c r="R83" s="60"/>
    </row>
    <row r="84" spans="1:26" s="42" customFormat="1" hidden="1" outlineLevel="1" x14ac:dyDescent="0.15">
      <c r="A84" s="310" t="s">
        <v>290</v>
      </c>
      <c r="B84" s="23">
        <v>723</v>
      </c>
      <c r="C84" s="56">
        <f>B84*10000</f>
        <v>7230000</v>
      </c>
      <c r="D84" s="23">
        <v>5.59</v>
      </c>
      <c r="E84" s="182">
        <f>C84*(100-D84)/100</f>
        <v>6825843</v>
      </c>
      <c r="F84" s="23">
        <v>312</v>
      </c>
      <c r="G84" s="56">
        <f>F84*10000</f>
        <v>3120000</v>
      </c>
      <c r="H84" s="23">
        <v>0.15</v>
      </c>
      <c r="I84" s="186">
        <f>(1-H84/100)*G84</f>
        <v>3115320</v>
      </c>
      <c r="J84" s="383">
        <v>4</v>
      </c>
      <c r="K84" s="159">
        <v>4.22</v>
      </c>
      <c r="L84" s="23"/>
      <c r="M84" s="24"/>
      <c r="N84" s="25">
        <f t="shared" si="12"/>
        <v>38312</v>
      </c>
      <c r="O84" s="25">
        <f>N84+I84+E84</f>
        <v>9979475</v>
      </c>
      <c r="R84" s="69"/>
    </row>
    <row r="85" spans="1:26" s="42" customFormat="1" hidden="1" outlineLevel="1" x14ac:dyDescent="0.15">
      <c r="A85" s="473" t="s">
        <v>343</v>
      </c>
      <c r="B85" s="27"/>
      <c r="C85" s="27"/>
      <c r="D85" s="27"/>
      <c r="E85" s="78">
        <f>SUM(E80:E84)</f>
        <v>63533151</v>
      </c>
      <c r="F85" s="57"/>
      <c r="G85" s="57"/>
      <c r="H85" s="57"/>
      <c r="I85" s="78">
        <f>SUM(I80:I84)</f>
        <v>4635898</v>
      </c>
      <c r="J85" s="57"/>
      <c r="K85" s="57"/>
      <c r="L85" s="57"/>
      <c r="M85" s="57"/>
      <c r="N85" s="78">
        <f>SUM(N80:N84)</f>
        <v>3121496</v>
      </c>
      <c r="O85" s="192">
        <f t="shared" ref="O85" si="13">SUM(O80:O84)</f>
        <v>71290545</v>
      </c>
      <c r="R85" s="69"/>
    </row>
    <row r="86" spans="1:26" hidden="1" outlineLevel="1" x14ac:dyDescent="0.15">
      <c r="A86" s="42" t="s">
        <v>358</v>
      </c>
      <c r="B86" s="42"/>
      <c r="C86" s="42"/>
      <c r="D86" s="42"/>
      <c r="E86" s="42"/>
      <c r="F86" s="42"/>
      <c r="G86" s="42"/>
      <c r="H86" s="42"/>
      <c r="I86" s="42"/>
      <c r="J86" s="42"/>
      <c r="K86" s="42"/>
      <c r="L86" s="42"/>
      <c r="M86" s="43"/>
      <c r="N86" s="43"/>
      <c r="O86" s="43"/>
      <c r="P86" s="42"/>
      <c r="Q86" s="21"/>
      <c r="R86" s="70"/>
      <c r="S86" s="42"/>
      <c r="T86" s="42"/>
      <c r="U86" s="42"/>
      <c r="V86" s="42"/>
      <c r="W86" s="42"/>
      <c r="X86" s="42"/>
      <c r="Y86" s="42"/>
      <c r="Z86" s="42"/>
    </row>
    <row r="87" spans="1:26" hidden="1" outlineLevel="1" x14ac:dyDescent="0.15">
      <c r="A87" s="42" t="s">
        <v>291</v>
      </c>
      <c r="B87" s="42"/>
      <c r="C87" s="42"/>
      <c r="D87" s="42"/>
      <c r="E87" s="42"/>
      <c r="F87" s="42"/>
      <c r="G87" s="42"/>
      <c r="H87" s="42"/>
      <c r="I87" s="42"/>
      <c r="J87" s="42"/>
      <c r="K87" s="42"/>
      <c r="L87" s="42"/>
      <c r="M87" s="43"/>
      <c r="N87" s="43"/>
      <c r="O87" s="43"/>
      <c r="P87" s="42"/>
      <c r="Q87" s="21"/>
      <c r="R87" s="70"/>
      <c r="S87" s="42"/>
      <c r="T87" s="42"/>
      <c r="U87" s="42"/>
      <c r="V87" s="42"/>
      <c r="W87" s="42"/>
      <c r="X87" s="42"/>
      <c r="Y87" s="42"/>
      <c r="Z87" s="42"/>
    </row>
    <row r="88" spans="1:26" ht="14.25" hidden="1" customHeight="1" outlineLevel="1" x14ac:dyDescent="0.15">
      <c r="F88" s="75"/>
      <c r="G88" s="341"/>
      <c r="M88" s="83"/>
    </row>
    <row r="89" spans="1:26" ht="38.25" hidden="1" customHeight="1" outlineLevel="1" x14ac:dyDescent="0.15">
      <c r="A89" s="1046" t="s">
        <v>163</v>
      </c>
      <c r="B89" s="1042"/>
      <c r="C89" s="1042"/>
      <c r="D89" s="1042"/>
      <c r="E89" s="1042"/>
      <c r="F89" s="1042"/>
      <c r="G89" s="1042"/>
      <c r="H89" s="1042"/>
      <c r="I89" s="1042"/>
      <c r="J89" s="1042"/>
      <c r="K89" s="1042"/>
      <c r="L89" s="1042"/>
      <c r="M89" s="29"/>
      <c r="N89" s="29"/>
    </row>
    <row r="90" spans="1:26" ht="34.5" hidden="1" outlineLevel="1" x14ac:dyDescent="0.15">
      <c r="A90" s="71"/>
      <c r="B90" s="247" t="s">
        <v>349</v>
      </c>
      <c r="C90" s="79"/>
      <c r="D90" s="224" t="s">
        <v>106</v>
      </c>
      <c r="E90" s="224" t="s">
        <v>107</v>
      </c>
      <c r="F90" s="224" t="s">
        <v>108</v>
      </c>
      <c r="G90" s="224" t="s">
        <v>109</v>
      </c>
      <c r="H90" s="248"/>
      <c r="I90" s="224" t="s">
        <v>113</v>
      </c>
      <c r="J90" s="224" t="s">
        <v>110</v>
      </c>
      <c r="K90" s="224" t="s">
        <v>111</v>
      </c>
      <c r="L90" s="226" t="s">
        <v>112</v>
      </c>
      <c r="M90" s="29"/>
      <c r="N90" s="29"/>
    </row>
    <row r="91" spans="1:26" ht="87" hidden="1" customHeight="1" outlineLevel="1" x14ac:dyDescent="0.15">
      <c r="A91" s="218" t="s">
        <v>364</v>
      </c>
      <c r="B91" s="24">
        <f>O85</f>
        <v>71290545</v>
      </c>
      <c r="C91" s="219" t="s">
        <v>365</v>
      </c>
      <c r="D91" s="263">
        <f>N72</f>
        <v>595546562.33445144</v>
      </c>
      <c r="E91" s="263">
        <f t="shared" ref="E91:G91" si="14">O72</f>
        <v>6691.0017524999985</v>
      </c>
      <c r="F91" s="263">
        <f t="shared" si="14"/>
        <v>9021.7988695299973</v>
      </c>
      <c r="G91" s="263">
        <f t="shared" si="14"/>
        <v>598402333.44138384</v>
      </c>
      <c r="H91" s="432" t="s">
        <v>461</v>
      </c>
      <c r="I91" s="30">
        <f>D91/B91</f>
        <v>8.3537944945497529</v>
      </c>
      <c r="J91" s="30">
        <f>E91/B91</f>
        <v>9.3855387870859998E-5</v>
      </c>
      <c r="K91" s="30">
        <f>F91/B91</f>
        <v>1.2654972506564505E-4</v>
      </c>
      <c r="L91" s="31">
        <f>G91/B91</f>
        <v>8.3938526973160865</v>
      </c>
      <c r="M91" s="29"/>
      <c r="N91" s="29"/>
    </row>
    <row r="92" spans="1:26" ht="148.5" hidden="1" customHeight="1" outlineLevel="1" x14ac:dyDescent="0.15">
      <c r="A92" s="218" t="s">
        <v>453</v>
      </c>
      <c r="B92" s="24">
        <f>'06-11年电网电量交换Grid Exchange'!E18+'06-11年电网电量交换Grid Exchange'!E19</f>
        <v>4459693</v>
      </c>
      <c r="C92" s="54" t="s">
        <v>292</v>
      </c>
      <c r="D92" s="263">
        <f>'06-11年电网电量交换Grid Exchange'!$E$19*华北电网North!I90</f>
        <v>13663781.463259554</v>
      </c>
      <c r="E92" s="263">
        <f>'06-11年电网电量交换Grid Exchange'!$E$19*华北电网North!J90</f>
        <v>149.59980154774027</v>
      </c>
      <c r="F92" s="263">
        <f>'06-11年电网电量交换Grid Exchange'!$E$19*华北电网North!K90</f>
        <v>210.15662352290866</v>
      </c>
      <c r="G92" s="263">
        <f>'06-11年电网电量交换Grid Exchange'!$E$19*华北电网North!L90</f>
        <v>13730148.132108072</v>
      </c>
      <c r="H92" s="453" t="s">
        <v>455</v>
      </c>
      <c r="I92" s="172">
        <f>SUM(D91:D93)/(B92+B91)</f>
        <v>8.3635259703692206</v>
      </c>
      <c r="J92" s="172">
        <f>SUM(E91:E93)/(B92+B91)</f>
        <v>9.3790822387705252E-5</v>
      </c>
      <c r="K92" s="172">
        <f>SUM(F91:F93)/(B92+B91)</f>
        <v>1.2685498535762929E-4</v>
      </c>
      <c r="L92" s="173">
        <f>SUM(G91:G93)/(B92+B91)</f>
        <v>8.4036735265654858</v>
      </c>
      <c r="M92" s="29"/>
      <c r="N92" s="29"/>
    </row>
    <row r="93" spans="1:26" ht="25.5" hidden="1" customHeight="1" outlineLevel="1" x14ac:dyDescent="0.15">
      <c r="A93" s="335"/>
      <c r="B93" s="159"/>
      <c r="C93" s="54" t="s">
        <v>293</v>
      </c>
      <c r="D93" s="263">
        <f>'06-11年电网电量交换Grid Exchange'!$E$18*华中电网Central!I90</f>
        <v>24328738.976938333</v>
      </c>
      <c r="E93" s="263">
        <f>'06-11年电网电量交换Grid Exchange'!$E$18*华中电网Central!J90</f>
        <v>264.0755640366624</v>
      </c>
      <c r="F93" s="263">
        <f>'06-11年电网电量交换Grid Exchange'!$E$18*华中电网Central!K90</f>
        <v>377.33983927402676</v>
      </c>
      <c r="G93" s="263">
        <f>'06-11年电网电量交换Grid Exchange'!$E$18*华中电网Central!L90</f>
        <v>24447788.13814291</v>
      </c>
      <c r="H93" s="159"/>
      <c r="I93" s="159"/>
      <c r="J93" s="159"/>
      <c r="K93" s="159"/>
      <c r="L93" s="194"/>
    </row>
    <row r="94" spans="1:26" ht="34.5" hidden="1" customHeight="1" outlineLevel="1" x14ac:dyDescent="0.15">
      <c r="C94" s="399"/>
      <c r="D94" s="174"/>
      <c r="E94" s="23"/>
      <c r="F94" s="193"/>
      <c r="G94" s="263"/>
      <c r="H94" s="1023"/>
      <c r="I94" s="1024"/>
      <c r="J94" s="1024"/>
      <c r="K94" s="1024"/>
      <c r="L94" s="173"/>
      <c r="M94" s="29"/>
      <c r="N94" s="29"/>
    </row>
    <row r="95" spans="1:26" hidden="1" outlineLevel="1" x14ac:dyDescent="0.15">
      <c r="A95" s="187"/>
      <c r="B95" s="187"/>
      <c r="C95" s="35"/>
      <c r="D95" s="187"/>
      <c r="E95" s="77"/>
      <c r="F95" s="196"/>
      <c r="G95" s="348"/>
      <c r="H95" s="187"/>
      <c r="I95" s="177"/>
      <c r="J95" s="177"/>
      <c r="K95" s="187"/>
      <c r="L95" s="197"/>
      <c r="M95" s="29"/>
      <c r="N95" s="29"/>
    </row>
    <row r="96" spans="1:26" collapsed="1" x14ac:dyDescent="0.15">
      <c r="A96" s="159"/>
      <c r="B96" s="159"/>
      <c r="C96" s="23"/>
      <c r="D96" s="159"/>
      <c r="E96" s="203"/>
      <c r="F96" s="193"/>
      <c r="G96" s="263"/>
      <c r="H96" s="159"/>
      <c r="I96" s="174"/>
      <c r="J96" s="174"/>
      <c r="K96" s="159"/>
      <c r="L96" s="159"/>
      <c r="M96" s="29"/>
      <c r="N96" s="29"/>
    </row>
    <row r="97" spans="1:17" ht="18.75" x14ac:dyDescent="0.15">
      <c r="A97" s="338" t="s">
        <v>76</v>
      </c>
    </row>
    <row r="98" spans="1:17" ht="48" hidden="1" customHeight="1" outlineLevel="1" x14ac:dyDescent="0.15">
      <c r="A98" s="1050" t="s">
        <v>21</v>
      </c>
      <c r="B98" s="1051"/>
      <c r="C98" s="1051"/>
      <c r="D98" s="1051"/>
      <c r="E98" s="1051"/>
      <c r="F98" s="1051"/>
      <c r="G98" s="1051"/>
      <c r="H98" s="1051"/>
      <c r="I98" s="1051"/>
      <c r="J98" s="1051"/>
      <c r="K98" s="1051"/>
      <c r="L98" s="1051"/>
      <c r="M98" s="1051"/>
      <c r="N98" s="1051"/>
      <c r="O98" s="1051"/>
      <c r="P98" s="1051"/>
      <c r="Q98" s="1051"/>
    </row>
    <row r="99" spans="1:17" ht="97.5" hidden="1" outlineLevel="1" x14ac:dyDescent="0.15">
      <c r="A99" s="224" t="s">
        <v>398</v>
      </c>
      <c r="B99" s="224" t="s">
        <v>399</v>
      </c>
      <c r="C99" s="224" t="s">
        <v>278</v>
      </c>
      <c r="D99" s="224" t="s">
        <v>279</v>
      </c>
      <c r="E99" s="224" t="s">
        <v>280</v>
      </c>
      <c r="F99" s="224" t="s">
        <v>281</v>
      </c>
      <c r="G99" s="224" t="s">
        <v>282</v>
      </c>
      <c r="H99" s="224" t="s">
        <v>255</v>
      </c>
      <c r="I99" s="224" t="s">
        <v>156</v>
      </c>
      <c r="J99" s="224" t="s">
        <v>218</v>
      </c>
      <c r="K99" s="225" t="s">
        <v>217</v>
      </c>
      <c r="L99" s="224" t="s">
        <v>94</v>
      </c>
      <c r="M99" s="224" t="s">
        <v>95</v>
      </c>
      <c r="N99" s="224" t="s">
        <v>98</v>
      </c>
      <c r="O99" s="224" t="s">
        <v>99</v>
      </c>
      <c r="P99" s="224" t="s">
        <v>100</v>
      </c>
      <c r="Q99" s="226" t="s">
        <v>101</v>
      </c>
    </row>
    <row r="100" spans="1:17" ht="66" hidden="1" outlineLevel="1" x14ac:dyDescent="0.15">
      <c r="A100" s="46"/>
      <c r="B100" s="46"/>
      <c r="C100" s="46"/>
      <c r="D100" s="46"/>
      <c r="E100" s="46"/>
      <c r="F100" s="46"/>
      <c r="G100" s="46"/>
      <c r="H100" s="46"/>
      <c r="I100" s="262" t="s">
        <v>92</v>
      </c>
      <c r="J100" s="46" t="s">
        <v>404</v>
      </c>
      <c r="K100" s="262" t="s">
        <v>93</v>
      </c>
      <c r="L100" s="262" t="s">
        <v>96</v>
      </c>
      <c r="M100" s="262" t="s">
        <v>97</v>
      </c>
      <c r="N100" s="262" t="s">
        <v>405</v>
      </c>
      <c r="O100" s="262" t="s">
        <v>405</v>
      </c>
      <c r="P100" s="262" t="s">
        <v>405</v>
      </c>
      <c r="Q100" s="251" t="s">
        <v>405</v>
      </c>
    </row>
    <row r="101" spans="1:17" hidden="1" outlineLevel="1" x14ac:dyDescent="0.15">
      <c r="A101" s="163"/>
      <c r="B101" s="163"/>
      <c r="C101" s="163" t="s">
        <v>380</v>
      </c>
      <c r="D101" s="164" t="s">
        <v>381</v>
      </c>
      <c r="E101" s="164" t="s">
        <v>382</v>
      </c>
      <c r="F101" s="164" t="s">
        <v>388</v>
      </c>
      <c r="G101" s="164" t="s">
        <v>384</v>
      </c>
      <c r="H101" s="164" t="s">
        <v>389</v>
      </c>
      <c r="I101" s="163" t="s">
        <v>386</v>
      </c>
      <c r="J101" s="164" t="s">
        <v>378</v>
      </c>
      <c r="K101" s="165" t="s">
        <v>379</v>
      </c>
      <c r="L101" s="164" t="s">
        <v>375</v>
      </c>
      <c r="M101" s="164" t="s">
        <v>376</v>
      </c>
      <c r="N101" s="164" t="s">
        <v>224</v>
      </c>
      <c r="O101" s="252" t="s">
        <v>283</v>
      </c>
      <c r="P101" s="252" t="s">
        <v>284</v>
      </c>
      <c r="Q101" s="314" t="s">
        <v>285</v>
      </c>
    </row>
    <row r="102" spans="1:17" ht="31.5" hidden="1" outlineLevel="1" x14ac:dyDescent="0.15">
      <c r="A102" s="328" t="s">
        <v>324</v>
      </c>
      <c r="B102" s="329" t="s">
        <v>406</v>
      </c>
      <c r="C102" s="61">
        <v>2964.04</v>
      </c>
      <c r="D102" s="397">
        <v>10890.2</v>
      </c>
      <c r="E102" s="61">
        <v>7316.17</v>
      </c>
      <c r="F102" s="61">
        <v>4887.18</v>
      </c>
      <c r="G102" s="61">
        <v>3264.88</v>
      </c>
      <c r="H102" s="62">
        <f>SUM(C102:G102)</f>
        <v>29322.470000000005</v>
      </c>
      <c r="I102" s="253">
        <f>'燃料参数Fuel EF'!B3</f>
        <v>26.37</v>
      </c>
      <c r="J102" s="156">
        <f>'燃料参数Fuel EF'!C3</f>
        <v>98</v>
      </c>
      <c r="K102" s="254">
        <f>'燃料参数Fuel EF'!D3</f>
        <v>20908</v>
      </c>
      <c r="L102" s="253">
        <f>'燃料参数Fuel EF'!E3</f>
        <v>1E-3</v>
      </c>
      <c r="M102" s="253">
        <f>'燃料参数Fuel EF'!F3</f>
        <v>1.5E-3</v>
      </c>
      <c r="N102" s="233">
        <f>H102*K102*I102*J102*44/12/100/100</f>
        <v>580925817.7156713</v>
      </c>
      <c r="O102" s="233">
        <f t="shared" ref="O102:O117" si="15">H102*K102*L102/100</f>
        <v>6130.7420276000012</v>
      </c>
      <c r="P102" s="233">
        <f t="shared" ref="P102:P117" si="16">H102*K102*M102/100</f>
        <v>9196.1130414000017</v>
      </c>
      <c r="Q102" s="234">
        <f>N102+O102*25+P102*298</f>
        <v>583819527.95269859</v>
      </c>
    </row>
    <row r="103" spans="1:17" ht="31.5" hidden="1" outlineLevel="1" x14ac:dyDescent="0.15">
      <c r="A103" s="235" t="s">
        <v>325</v>
      </c>
      <c r="B103" s="229" t="s">
        <v>406</v>
      </c>
      <c r="C103" s="61"/>
      <c r="D103" s="61"/>
      <c r="E103" s="61"/>
      <c r="F103" s="61"/>
      <c r="G103" s="61"/>
      <c r="H103" s="62">
        <f t="shared" ref="H103:H118" si="17">SUM(C103:G103)</f>
        <v>0</v>
      </c>
      <c r="I103" s="230">
        <f>'燃料参数Fuel EF'!B4</f>
        <v>25.41</v>
      </c>
      <c r="J103" s="157">
        <f>'燃料参数Fuel EF'!C4</f>
        <v>98</v>
      </c>
      <c r="K103" s="231">
        <f>'燃料参数Fuel EF'!D4</f>
        <v>26344</v>
      </c>
      <c r="L103" s="230">
        <f>'燃料参数Fuel EF'!E4</f>
        <v>1E-3</v>
      </c>
      <c r="M103" s="230">
        <f>'燃料参数Fuel EF'!F4</f>
        <v>1.5E-3</v>
      </c>
      <c r="N103" s="233">
        <f t="shared" ref="N103:N117" si="18">H103*K103*I103*J103*44/12/100/100</f>
        <v>0</v>
      </c>
      <c r="O103" s="233">
        <f t="shared" si="15"/>
        <v>0</v>
      </c>
      <c r="P103" s="233">
        <f t="shared" si="16"/>
        <v>0</v>
      </c>
      <c r="Q103" s="234">
        <f t="shared" ref="Q103:Q118" si="19">N103+O103*25+P103*298</f>
        <v>0</v>
      </c>
    </row>
    <row r="104" spans="1:17" ht="31.5" hidden="1" outlineLevel="1" x14ac:dyDescent="0.15">
      <c r="A104" s="235" t="s">
        <v>326</v>
      </c>
      <c r="B104" s="229" t="s">
        <v>406</v>
      </c>
      <c r="C104" s="61"/>
      <c r="D104" s="61">
        <v>513.34</v>
      </c>
      <c r="E104" s="61"/>
      <c r="F104" s="61">
        <v>33.49</v>
      </c>
      <c r="G104" s="61"/>
      <c r="H104" s="62">
        <f t="shared" si="17"/>
        <v>546.83000000000004</v>
      </c>
      <c r="I104" s="230">
        <f>'燃料参数Fuel EF'!B5</f>
        <v>25.41</v>
      </c>
      <c r="J104" s="157">
        <f>'燃料参数Fuel EF'!C5</f>
        <v>98</v>
      </c>
      <c r="K104" s="231">
        <f>'燃料参数Fuel EF'!D5</f>
        <v>10454</v>
      </c>
      <c r="L104" s="230">
        <f>'燃料参数Fuel EF'!E5</f>
        <v>1E-3</v>
      </c>
      <c r="M104" s="230">
        <f>'燃料参数Fuel EF'!F5</f>
        <v>1.5E-3</v>
      </c>
      <c r="N104" s="233">
        <f t="shared" si="18"/>
        <v>5219597.3216741206</v>
      </c>
      <c r="O104" s="233">
        <f t="shared" si="15"/>
        <v>57.165608200000008</v>
      </c>
      <c r="P104" s="233">
        <f t="shared" si="16"/>
        <v>85.748412299999998</v>
      </c>
      <c r="Q104" s="234">
        <f t="shared" si="19"/>
        <v>5246579.4887445206</v>
      </c>
    </row>
    <row r="105" spans="1:17" ht="31.5" hidden="1" outlineLevel="1" x14ac:dyDescent="0.15">
      <c r="A105" s="235" t="s">
        <v>327</v>
      </c>
      <c r="B105" s="229" t="s">
        <v>406</v>
      </c>
      <c r="C105" s="61"/>
      <c r="D105" s="61"/>
      <c r="E105" s="61"/>
      <c r="F105" s="42"/>
      <c r="G105" s="42"/>
      <c r="H105" s="62">
        <f t="shared" si="17"/>
        <v>0</v>
      </c>
      <c r="I105" s="230">
        <f>'燃料参数Fuel EF'!B6</f>
        <v>33.56</v>
      </c>
      <c r="J105" s="157">
        <f>'燃料参数Fuel EF'!C6</f>
        <v>98</v>
      </c>
      <c r="K105" s="231">
        <f>'燃料参数Fuel EF'!D6</f>
        <v>17584</v>
      </c>
      <c r="L105" s="230">
        <f>'燃料参数Fuel EF'!E6</f>
        <v>1E-3</v>
      </c>
      <c r="M105" s="230">
        <f>'燃料参数Fuel EF'!F6</f>
        <v>1.5E-3</v>
      </c>
      <c r="N105" s="233">
        <f t="shared" si="18"/>
        <v>0</v>
      </c>
      <c r="O105" s="233">
        <f t="shared" si="15"/>
        <v>0</v>
      </c>
      <c r="P105" s="233">
        <f t="shared" si="16"/>
        <v>0</v>
      </c>
      <c r="Q105" s="234">
        <f t="shared" si="19"/>
        <v>0</v>
      </c>
    </row>
    <row r="106" spans="1:17" ht="31.5" hidden="1" outlineLevel="1" x14ac:dyDescent="0.15">
      <c r="A106" s="235" t="s">
        <v>328</v>
      </c>
      <c r="B106" s="229" t="s">
        <v>406</v>
      </c>
      <c r="C106" s="61"/>
      <c r="D106" s="61"/>
      <c r="E106" s="61">
        <v>31.12</v>
      </c>
      <c r="F106" s="61"/>
      <c r="G106" s="61"/>
      <c r="H106" s="62">
        <f t="shared" si="17"/>
        <v>31.12</v>
      </c>
      <c r="I106" s="230">
        <f>'燃料参数Fuel EF'!B7</f>
        <v>29.42</v>
      </c>
      <c r="J106" s="157">
        <f>'燃料参数Fuel EF'!C7</f>
        <v>93</v>
      </c>
      <c r="K106" s="158">
        <f>'燃料参数Fuel EF'!D7</f>
        <v>28435</v>
      </c>
      <c r="L106" s="230">
        <f>'燃料参数Fuel EF'!E7</f>
        <v>1E-3</v>
      </c>
      <c r="M106" s="230">
        <f>'燃料参数Fuel EF'!F7</f>
        <v>1.5E-3</v>
      </c>
      <c r="N106" s="233">
        <f t="shared" si="18"/>
        <v>887748.33877840033</v>
      </c>
      <c r="O106" s="233">
        <f t="shared" si="15"/>
        <v>8.8489720000000016</v>
      </c>
      <c r="P106" s="233">
        <f t="shared" si="16"/>
        <v>13.273458</v>
      </c>
      <c r="Q106" s="234">
        <f t="shared" si="19"/>
        <v>891925.05356240028</v>
      </c>
    </row>
    <row r="107" spans="1:17" ht="31.5" hidden="1" outlineLevel="1" x14ac:dyDescent="0.15">
      <c r="A107" s="235" t="s">
        <v>329</v>
      </c>
      <c r="B107" s="229" t="s">
        <v>323</v>
      </c>
      <c r="C107" s="397">
        <v>0.5</v>
      </c>
      <c r="D107" s="61">
        <v>11.65</v>
      </c>
      <c r="E107" s="61">
        <v>0.13</v>
      </c>
      <c r="F107" s="61">
        <v>5.62</v>
      </c>
      <c r="G107" s="61">
        <v>0.31</v>
      </c>
      <c r="H107" s="62">
        <f t="shared" si="17"/>
        <v>18.21</v>
      </c>
      <c r="I107" s="157">
        <f>'燃料参数Fuel EF'!B8</f>
        <v>13.58</v>
      </c>
      <c r="J107" s="157">
        <f>'燃料参数Fuel EF'!C8</f>
        <v>99</v>
      </c>
      <c r="K107" s="231">
        <f>'燃料参数Fuel EF'!D8</f>
        <v>173535</v>
      </c>
      <c r="L107" s="230">
        <f>'燃料参数Fuel EF'!E8</f>
        <v>1E-3</v>
      </c>
      <c r="M107" s="230">
        <f>'燃料参数Fuel EF'!F8</f>
        <v>1E-4</v>
      </c>
      <c r="N107" s="233">
        <f t="shared" si="18"/>
        <v>1557770.3052219001</v>
      </c>
      <c r="O107" s="233">
        <f t="shared" si="15"/>
        <v>31.600723500000004</v>
      </c>
      <c r="P107" s="233">
        <f t="shared" si="16"/>
        <v>3.1600723500000005</v>
      </c>
      <c r="Q107" s="234">
        <f t="shared" si="19"/>
        <v>1559502.0248697002</v>
      </c>
    </row>
    <row r="108" spans="1:17" ht="31.5" hidden="1" outlineLevel="1" x14ac:dyDescent="0.15">
      <c r="A108" s="235" t="s">
        <v>330</v>
      </c>
      <c r="B108" s="229" t="s">
        <v>323</v>
      </c>
      <c r="C108" s="61">
        <v>98.42</v>
      </c>
      <c r="D108" s="61">
        <v>77.84</v>
      </c>
      <c r="E108" s="61">
        <v>3.57</v>
      </c>
      <c r="F108" s="61"/>
      <c r="G108" s="61">
        <v>6.36</v>
      </c>
      <c r="H108" s="62">
        <f t="shared" si="17"/>
        <v>186.19</v>
      </c>
      <c r="I108" s="384">
        <f>'燃料参数Fuel EF'!B9</f>
        <v>12.2</v>
      </c>
      <c r="J108" s="157">
        <f>'燃料参数Fuel EF'!C9</f>
        <v>99</v>
      </c>
      <c r="K108" s="231">
        <f>'燃料参数Fuel EF'!D9</f>
        <v>202218</v>
      </c>
      <c r="L108" s="230">
        <f>'燃料参数Fuel EF'!E9</f>
        <v>1E-3</v>
      </c>
      <c r="M108" s="230">
        <f>'燃料参数Fuel EF'!F9</f>
        <v>1E-4</v>
      </c>
      <c r="N108" s="233">
        <f t="shared" si="18"/>
        <v>16674108.317341201</v>
      </c>
      <c r="O108" s="233">
        <f t="shared" si="15"/>
        <v>376.50969420000001</v>
      </c>
      <c r="P108" s="233">
        <f t="shared" si="16"/>
        <v>37.650969420000003</v>
      </c>
      <c r="Q108" s="234">
        <f t="shared" si="19"/>
        <v>16694741.04858336</v>
      </c>
    </row>
    <row r="109" spans="1:17" ht="31.5" hidden="1" outlineLevel="1" x14ac:dyDescent="0.15">
      <c r="A109" s="235" t="s">
        <v>331</v>
      </c>
      <c r="B109" s="229" t="s">
        <v>406</v>
      </c>
      <c r="C109" s="61"/>
      <c r="D109" s="61"/>
      <c r="E109" s="61">
        <v>8.31</v>
      </c>
      <c r="F109" s="61"/>
      <c r="G109" s="61"/>
      <c r="H109" s="62">
        <f t="shared" si="17"/>
        <v>8.31</v>
      </c>
      <c r="I109" s="157">
        <f>'燃料参数Fuel EF'!B10</f>
        <v>20.079999999999998</v>
      </c>
      <c r="J109" s="157">
        <f>'燃料参数Fuel EF'!C10</f>
        <v>98</v>
      </c>
      <c r="K109" s="158">
        <f>'燃料参数Fuel EF'!D10</f>
        <v>41816</v>
      </c>
      <c r="L109" s="230">
        <f>'燃料参数Fuel EF'!E10</f>
        <v>3.0000000000000001E-3</v>
      </c>
      <c r="M109" s="230">
        <f>'燃料参数Fuel EF'!F10</f>
        <v>5.9999999999999995E-4</v>
      </c>
      <c r="N109" s="233">
        <f t="shared" si="18"/>
        <v>250729.09059967994</v>
      </c>
      <c r="O109" s="233">
        <f t="shared" si="15"/>
        <v>10.4247288</v>
      </c>
      <c r="P109" s="233">
        <f t="shared" si="16"/>
        <v>2.0849457600000001</v>
      </c>
      <c r="Q109" s="234">
        <f t="shared" si="19"/>
        <v>251611.02265615994</v>
      </c>
    </row>
    <row r="110" spans="1:17" ht="31.5" hidden="1" outlineLevel="1" x14ac:dyDescent="0.15">
      <c r="A110" s="235" t="s">
        <v>332</v>
      </c>
      <c r="B110" s="229" t="s">
        <v>406</v>
      </c>
      <c r="C110" s="61"/>
      <c r="D110" s="61"/>
      <c r="E110" s="61"/>
      <c r="F110" s="61"/>
      <c r="G110" s="61"/>
      <c r="H110" s="62">
        <f t="shared" si="17"/>
        <v>0</v>
      </c>
      <c r="I110" s="384">
        <f>'燃料参数Fuel EF'!B11</f>
        <v>18.899999999999999</v>
      </c>
      <c r="J110" s="157">
        <f>'燃料参数Fuel EF'!C11</f>
        <v>98</v>
      </c>
      <c r="K110" s="158">
        <f>'燃料参数Fuel EF'!D11</f>
        <v>43070</v>
      </c>
      <c r="L110" s="230">
        <f>'燃料参数Fuel EF'!E11</f>
        <v>3.0000000000000001E-3</v>
      </c>
      <c r="M110" s="230">
        <f>'燃料参数Fuel EF'!F11</f>
        <v>5.9999999999999995E-4</v>
      </c>
      <c r="N110" s="233">
        <f t="shared" si="18"/>
        <v>0</v>
      </c>
      <c r="O110" s="233">
        <f t="shared" si="15"/>
        <v>0</v>
      </c>
      <c r="P110" s="233">
        <f t="shared" si="16"/>
        <v>0</v>
      </c>
      <c r="Q110" s="234">
        <f t="shared" si="19"/>
        <v>0</v>
      </c>
    </row>
    <row r="111" spans="1:17" ht="31.5" hidden="1" outlineLevel="1" x14ac:dyDescent="0.15">
      <c r="A111" s="235" t="s">
        <v>333</v>
      </c>
      <c r="B111" s="229" t="s">
        <v>406</v>
      </c>
      <c r="C111" s="61">
        <v>5.85</v>
      </c>
      <c r="D111" s="61">
        <v>4.04</v>
      </c>
      <c r="E111" s="61">
        <v>2.0499999999999998</v>
      </c>
      <c r="F111" s="61"/>
      <c r="G111" s="61">
        <v>1.04</v>
      </c>
      <c r="H111" s="62">
        <f t="shared" si="17"/>
        <v>12.98</v>
      </c>
      <c r="I111" s="384">
        <f>'燃料参数Fuel EF'!B12</f>
        <v>20.2</v>
      </c>
      <c r="J111" s="157">
        <f>'燃料参数Fuel EF'!C12</f>
        <v>98</v>
      </c>
      <c r="K111" s="158">
        <f>'燃料参数Fuel EF'!D12</f>
        <v>42652</v>
      </c>
      <c r="L111" s="230">
        <f>'燃料参数Fuel EF'!E12</f>
        <v>3.0000000000000001E-3</v>
      </c>
      <c r="M111" s="230">
        <f>'燃料参数Fuel EF'!F12</f>
        <v>5.9999999999999995E-4</v>
      </c>
      <c r="N111" s="233">
        <f t="shared" si="18"/>
        <v>401849.07092586666</v>
      </c>
      <c r="O111" s="233">
        <f t="shared" si="15"/>
        <v>16.608688799999999</v>
      </c>
      <c r="P111" s="233">
        <f t="shared" si="16"/>
        <v>3.3217377599999995</v>
      </c>
      <c r="Q111" s="234">
        <f t="shared" si="19"/>
        <v>403254.16599834664</v>
      </c>
    </row>
    <row r="112" spans="1:17" ht="31.5" hidden="1" outlineLevel="1" x14ac:dyDescent="0.15">
      <c r="A112" s="235" t="s">
        <v>334</v>
      </c>
      <c r="B112" s="229" t="s">
        <v>406</v>
      </c>
      <c r="C112" s="61">
        <v>24.43</v>
      </c>
      <c r="D112" s="61">
        <v>0.39</v>
      </c>
      <c r="E112" s="61">
        <v>13.48</v>
      </c>
      <c r="F112" s="61"/>
      <c r="G112" s="61">
        <v>1.81</v>
      </c>
      <c r="H112" s="62">
        <f t="shared" si="17"/>
        <v>40.11</v>
      </c>
      <c r="I112" s="384">
        <f>'燃料参数Fuel EF'!B13</f>
        <v>21.1</v>
      </c>
      <c r="J112" s="157">
        <f>'燃料参数Fuel EF'!C13</f>
        <v>98</v>
      </c>
      <c r="K112" s="158">
        <f>'燃料参数Fuel EF'!D13</f>
        <v>41816</v>
      </c>
      <c r="L112" s="230">
        <f>'燃料参数Fuel EF'!E13</f>
        <v>3.0000000000000001E-3</v>
      </c>
      <c r="M112" s="230">
        <f>'燃料参数Fuel EF'!F13</f>
        <v>5.9999999999999995E-4</v>
      </c>
      <c r="N112" s="233">
        <f t="shared" si="18"/>
        <v>1271672.0044336005</v>
      </c>
      <c r="O112" s="233">
        <f t="shared" si="15"/>
        <v>50.317192800000001</v>
      </c>
      <c r="P112" s="233">
        <f t="shared" si="16"/>
        <v>10.06343856</v>
      </c>
      <c r="Q112" s="234">
        <f t="shared" si="19"/>
        <v>1275928.8389444805</v>
      </c>
    </row>
    <row r="113" spans="1:26" ht="31.5" hidden="1" outlineLevel="1" x14ac:dyDescent="0.15">
      <c r="A113" s="235" t="s">
        <v>335</v>
      </c>
      <c r="B113" s="229" t="s">
        <v>406</v>
      </c>
      <c r="C113" s="61"/>
      <c r="D113" s="61"/>
      <c r="E113" s="61"/>
      <c r="F113" s="61"/>
      <c r="G113" s="61"/>
      <c r="H113" s="62">
        <f t="shared" si="17"/>
        <v>0</v>
      </c>
      <c r="I113" s="384">
        <f>'燃料参数Fuel EF'!B14</f>
        <v>17.2</v>
      </c>
      <c r="J113" s="157">
        <f>'燃料参数Fuel EF'!C14</f>
        <v>99</v>
      </c>
      <c r="K113" s="158">
        <f>'燃料参数Fuel EF'!D14</f>
        <v>50179</v>
      </c>
      <c r="L113" s="230">
        <f>'燃料参数Fuel EF'!E14</f>
        <v>1E-3</v>
      </c>
      <c r="M113" s="230">
        <f>'燃料参数Fuel EF'!F14</f>
        <v>1E-4</v>
      </c>
      <c r="N113" s="233">
        <f t="shared" si="18"/>
        <v>0</v>
      </c>
      <c r="O113" s="233">
        <f t="shared" si="15"/>
        <v>0</v>
      </c>
      <c r="P113" s="233">
        <f t="shared" si="16"/>
        <v>0</v>
      </c>
      <c r="Q113" s="234">
        <f t="shared" si="19"/>
        <v>0</v>
      </c>
    </row>
    <row r="114" spans="1:26" ht="31.5" hidden="1" outlineLevel="1" x14ac:dyDescent="0.15">
      <c r="A114" s="235" t="s">
        <v>336</v>
      </c>
      <c r="B114" s="229" t="s">
        <v>406</v>
      </c>
      <c r="C114" s="61">
        <v>0.05</v>
      </c>
      <c r="D114" s="61">
        <v>0.28000000000000003</v>
      </c>
      <c r="E114" s="61"/>
      <c r="F114" s="397">
        <v>1.5</v>
      </c>
      <c r="G114" s="61">
        <v>0.56999999999999995</v>
      </c>
      <c r="H114" s="62">
        <f t="shared" si="17"/>
        <v>2.4</v>
      </c>
      <c r="I114" s="384">
        <f>'燃料参数Fuel EF'!B15</f>
        <v>18.2</v>
      </c>
      <c r="J114" s="157">
        <f>'燃料参数Fuel EF'!C15</f>
        <v>99</v>
      </c>
      <c r="K114" s="158">
        <f>'燃料参数Fuel EF'!D15</f>
        <v>45998</v>
      </c>
      <c r="L114" s="230">
        <f>'燃料参数Fuel EF'!E15</f>
        <v>1E-3</v>
      </c>
      <c r="M114" s="230">
        <f>'燃料参数Fuel EF'!F15</f>
        <v>1E-4</v>
      </c>
      <c r="N114" s="233">
        <f t="shared" si="18"/>
        <v>72933.692832000001</v>
      </c>
      <c r="O114" s="233">
        <f t="shared" si="15"/>
        <v>1.103952</v>
      </c>
      <c r="P114" s="233">
        <f t="shared" si="16"/>
        <v>0.1103952</v>
      </c>
      <c r="Q114" s="234">
        <f t="shared" si="19"/>
        <v>72994.189401600001</v>
      </c>
    </row>
    <row r="115" spans="1:26" ht="31.5" hidden="1" outlineLevel="1" x14ac:dyDescent="0.15">
      <c r="A115" s="235" t="s">
        <v>337</v>
      </c>
      <c r="B115" s="229" t="s">
        <v>323</v>
      </c>
      <c r="C115" s="61">
        <v>3.65</v>
      </c>
      <c r="D115" s="61">
        <v>25.14</v>
      </c>
      <c r="E115" s="61">
        <v>8.99</v>
      </c>
      <c r="F115" s="61"/>
      <c r="G115" s="61">
        <v>0.19</v>
      </c>
      <c r="H115" s="62">
        <f t="shared" si="17"/>
        <v>37.97</v>
      </c>
      <c r="I115" s="157">
        <f>'燃料参数Fuel EF'!B16</f>
        <v>15.32</v>
      </c>
      <c r="J115" s="157">
        <f>'燃料参数Fuel EF'!C16</f>
        <v>99</v>
      </c>
      <c r="K115" s="158">
        <f>'燃料参数Fuel EF'!D16</f>
        <v>389310</v>
      </c>
      <c r="L115" s="230">
        <f>'燃料参数Fuel EF'!E16</f>
        <v>1E-3</v>
      </c>
      <c r="M115" s="230">
        <f>'燃料参数Fuel EF'!F16</f>
        <v>1E-4</v>
      </c>
      <c r="N115" s="233">
        <f t="shared" si="18"/>
        <v>8220562.7128812019</v>
      </c>
      <c r="O115" s="233">
        <f t="shared" si="15"/>
        <v>147.82100699999998</v>
      </c>
      <c r="P115" s="233">
        <f t="shared" si="16"/>
        <v>14.782100700000001</v>
      </c>
      <c r="Q115" s="234">
        <f t="shared" si="19"/>
        <v>8228663.3040648019</v>
      </c>
    </row>
    <row r="116" spans="1:26" ht="31.5" hidden="1" outlineLevel="1" x14ac:dyDescent="0.15">
      <c r="A116" s="235" t="s">
        <v>338</v>
      </c>
      <c r="B116" s="229" t="s">
        <v>406</v>
      </c>
      <c r="C116" s="61">
        <v>21.33</v>
      </c>
      <c r="D116" s="61">
        <v>3.09</v>
      </c>
      <c r="E116" s="61"/>
      <c r="F116" s="61"/>
      <c r="G116" s="61"/>
      <c r="H116" s="62">
        <f t="shared" si="17"/>
        <v>24.419999999999998</v>
      </c>
      <c r="I116" s="385">
        <f>'燃料参数Fuel EF'!B17</f>
        <v>20</v>
      </c>
      <c r="J116" s="157">
        <f>'燃料参数Fuel EF'!C17</f>
        <v>98</v>
      </c>
      <c r="K116" s="231">
        <f>'燃料参数Fuel EF'!D17</f>
        <v>35168</v>
      </c>
      <c r="L116" s="230">
        <f>'燃料参数Fuel EF'!E17</f>
        <v>3.0000000000000001E-3</v>
      </c>
      <c r="M116" s="230">
        <f>'燃料参数Fuel EF'!F17</f>
        <v>5.9999999999999995E-4</v>
      </c>
      <c r="N116" s="233">
        <f t="shared" si="18"/>
        <v>617192.77312000003</v>
      </c>
      <c r="O116" s="233">
        <f t="shared" si="15"/>
        <v>25.764076799999998</v>
      </c>
      <c r="P116" s="233">
        <f t="shared" si="16"/>
        <v>5.15281536</v>
      </c>
      <c r="Q116" s="234">
        <f t="shared" si="19"/>
        <v>619372.4140172801</v>
      </c>
    </row>
    <row r="117" spans="1:26" ht="31.5" hidden="1" outlineLevel="1" x14ac:dyDescent="0.15">
      <c r="A117" s="235" t="s">
        <v>339</v>
      </c>
      <c r="B117" s="229" t="s">
        <v>406</v>
      </c>
      <c r="C117" s="64"/>
      <c r="D117" s="64"/>
      <c r="E117" s="64"/>
      <c r="F117" s="64"/>
      <c r="G117" s="64"/>
      <c r="H117" s="62">
        <f t="shared" si="17"/>
        <v>0</v>
      </c>
      <c r="I117" s="230">
        <f>'燃料参数Fuel EF'!B18</f>
        <v>29.42</v>
      </c>
      <c r="J117" s="157">
        <f>'燃料参数Fuel EF'!C18</f>
        <v>93</v>
      </c>
      <c r="K117" s="231">
        <f>'燃料参数Fuel EF'!D18</f>
        <v>38099</v>
      </c>
      <c r="L117" s="230">
        <f>'燃料参数Fuel EF'!E18</f>
        <v>1E-3</v>
      </c>
      <c r="M117" s="230">
        <f>'燃料参数Fuel EF'!F18</f>
        <v>1.5E-3</v>
      </c>
      <c r="N117" s="233">
        <f t="shared" si="18"/>
        <v>0</v>
      </c>
      <c r="O117" s="233">
        <f t="shared" si="15"/>
        <v>0</v>
      </c>
      <c r="P117" s="233">
        <f t="shared" si="16"/>
        <v>0</v>
      </c>
      <c r="Q117" s="234">
        <f t="shared" si="19"/>
        <v>0</v>
      </c>
    </row>
    <row r="118" spans="1:26" ht="31.5" hidden="1" outlineLevel="1" x14ac:dyDescent="0.15">
      <c r="A118" s="235" t="s">
        <v>247</v>
      </c>
      <c r="B118" s="236" t="s">
        <v>407</v>
      </c>
      <c r="C118" s="64">
        <v>15.88</v>
      </c>
      <c r="D118" s="64">
        <v>62.57</v>
      </c>
      <c r="E118" s="64">
        <v>34.54</v>
      </c>
      <c r="F118" s="64"/>
      <c r="G118" s="64">
        <v>8.99</v>
      </c>
      <c r="H118" s="62">
        <f t="shared" si="17"/>
        <v>121.98</v>
      </c>
      <c r="I118" s="167">
        <f>'燃料参数Fuel EF'!B19</f>
        <v>0</v>
      </c>
      <c r="J118" s="168">
        <f>'燃料参数Fuel EF'!C19</f>
        <v>0</v>
      </c>
      <c r="K118" s="167">
        <f>'燃料参数Fuel EF'!D19</f>
        <v>0</v>
      </c>
      <c r="O118" s="233"/>
      <c r="P118" s="233"/>
      <c r="Q118" s="234">
        <f t="shared" si="19"/>
        <v>0</v>
      </c>
    </row>
    <row r="119" spans="1:26" hidden="1" outlineLevel="1" x14ac:dyDescent="0.15">
      <c r="A119" s="349"/>
      <c r="B119" s="52"/>
      <c r="C119" s="52"/>
      <c r="D119" s="52"/>
      <c r="E119" s="52"/>
      <c r="F119" s="52"/>
      <c r="G119" s="52"/>
      <c r="H119" s="52"/>
      <c r="I119" s="52"/>
      <c r="J119" s="52"/>
      <c r="K119" s="52"/>
      <c r="L119" s="52"/>
      <c r="M119" s="237" t="s">
        <v>343</v>
      </c>
      <c r="N119" s="238">
        <f>SUM(N102:N117)</f>
        <v>616099981.34347928</v>
      </c>
      <c r="O119" s="238">
        <f>SUM(O102:O117)</f>
        <v>6856.9066717000005</v>
      </c>
      <c r="P119" s="238">
        <f>SUM(P102:P117)</f>
        <v>9371.4613868099987</v>
      </c>
      <c r="Q119" s="255">
        <f>N119+O119*25+P119*298</f>
        <v>619064099.50354111</v>
      </c>
    </row>
    <row r="120" spans="1:26" hidden="1" outlineLevel="1" x14ac:dyDescent="0.15">
      <c r="A120" s="1052" t="s">
        <v>148</v>
      </c>
      <c r="B120" s="1024"/>
      <c r="C120" s="1024"/>
      <c r="D120" s="1024"/>
      <c r="E120" s="1024"/>
      <c r="F120" s="1024"/>
      <c r="G120" s="54"/>
      <c r="H120" s="54"/>
      <c r="I120" s="54"/>
      <c r="J120" s="54"/>
      <c r="K120" s="54"/>
      <c r="L120" s="54"/>
      <c r="M120" s="54"/>
      <c r="N120" s="239"/>
      <c r="O120" s="239"/>
      <c r="P120" s="239"/>
      <c r="Q120" s="239"/>
    </row>
    <row r="121" spans="1:26" hidden="1" outlineLevel="1" x14ac:dyDescent="0.15">
      <c r="A121" s="1053" t="s">
        <v>361</v>
      </c>
      <c r="B121" s="1054"/>
      <c r="C121" s="1054"/>
      <c r="D121" s="1054"/>
      <c r="E121" s="1054"/>
      <c r="G121" s="54"/>
      <c r="H121" s="54"/>
      <c r="I121" s="54"/>
      <c r="J121" s="54"/>
      <c r="K121" s="54"/>
      <c r="L121" s="54"/>
      <c r="M121" s="54"/>
      <c r="N121" s="239"/>
      <c r="O121" s="239"/>
      <c r="P121" s="239"/>
      <c r="Q121" s="239"/>
    </row>
    <row r="122" spans="1:26" s="42" customFormat="1" hidden="1" outlineLevel="1" x14ac:dyDescent="0.15">
      <c r="A122" s="1053" t="s">
        <v>341</v>
      </c>
      <c r="B122" s="1054"/>
      <c r="C122" s="1054"/>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row>
    <row r="123" spans="1:26" s="42" customFormat="1" hidden="1" outlineLevel="1" x14ac:dyDescent="0.15">
      <c r="A123" s="245"/>
      <c r="B123" s="246"/>
      <c r="C123" s="246"/>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row>
    <row r="124" spans="1:26" s="42" customFormat="1" ht="36" hidden="1" customHeight="1" outlineLevel="1" x14ac:dyDescent="0.15">
      <c r="A124" s="1046" t="s">
        <v>134</v>
      </c>
      <c r="B124" s="1046"/>
      <c r="C124" s="1046"/>
      <c r="D124" s="1046"/>
      <c r="E124" s="1046"/>
      <c r="F124" s="1047"/>
      <c r="G124" s="1047"/>
      <c r="H124" s="1047"/>
      <c r="I124" s="1047"/>
      <c r="J124" s="1024"/>
      <c r="K124" s="1024"/>
      <c r="L124" s="1024"/>
      <c r="M124" s="1024"/>
      <c r="N124" s="1024"/>
      <c r="O124" s="1047"/>
    </row>
    <row r="125" spans="1:26" s="42" customFormat="1" ht="78.75" hidden="1" outlineLevel="1" x14ac:dyDescent="0.15">
      <c r="A125" s="1020" t="s">
        <v>345</v>
      </c>
      <c r="B125" s="128" t="s">
        <v>356</v>
      </c>
      <c r="C125" s="240" t="s">
        <v>356</v>
      </c>
      <c r="D125" s="240" t="s">
        <v>360</v>
      </c>
      <c r="E125" s="241" t="s">
        <v>351</v>
      </c>
      <c r="F125" s="128" t="s">
        <v>353</v>
      </c>
      <c r="G125" s="240" t="s">
        <v>353</v>
      </c>
      <c r="H125" s="240" t="s">
        <v>350</v>
      </c>
      <c r="I125" s="240" t="s">
        <v>352</v>
      </c>
      <c r="J125" s="128" t="s">
        <v>354</v>
      </c>
      <c r="K125" s="240" t="s">
        <v>355</v>
      </c>
      <c r="L125" s="240" t="s">
        <v>363</v>
      </c>
      <c r="M125" s="240" t="s">
        <v>294</v>
      </c>
      <c r="N125" s="241" t="s">
        <v>362</v>
      </c>
      <c r="O125" s="241" t="s">
        <v>357</v>
      </c>
    </row>
    <row r="126" spans="1:26" s="42" customFormat="1" ht="31.5" hidden="1" outlineLevel="1" x14ac:dyDescent="0.15">
      <c r="A126" s="1048"/>
      <c r="B126" s="242" t="s">
        <v>144</v>
      </c>
      <c r="C126" s="127" t="s">
        <v>349</v>
      </c>
      <c r="D126" s="80" t="s">
        <v>145</v>
      </c>
      <c r="E126" s="243" t="s">
        <v>349</v>
      </c>
      <c r="F126" s="244" t="s">
        <v>146</v>
      </c>
      <c r="G126" s="127" t="s">
        <v>349</v>
      </c>
      <c r="H126" s="80" t="s">
        <v>145</v>
      </c>
      <c r="I126" s="127" t="s">
        <v>349</v>
      </c>
      <c r="J126" s="244" t="s">
        <v>146</v>
      </c>
      <c r="K126" s="80" t="s">
        <v>145</v>
      </c>
      <c r="L126" s="80" t="s">
        <v>146</v>
      </c>
      <c r="M126" s="80" t="s">
        <v>145</v>
      </c>
      <c r="N126" s="243" t="s">
        <v>349</v>
      </c>
      <c r="O126" s="243" t="s">
        <v>349</v>
      </c>
    </row>
    <row r="127" spans="1:26" s="42" customFormat="1" hidden="1" outlineLevel="1" x14ac:dyDescent="0.15">
      <c r="A127" s="308" t="s">
        <v>286</v>
      </c>
      <c r="B127" s="23">
        <v>794</v>
      </c>
      <c r="C127" s="56">
        <f>B127*10000</f>
        <v>7940000</v>
      </c>
      <c r="D127" s="23">
        <v>4.88</v>
      </c>
      <c r="E127" s="181">
        <f>C127*(100-D127)/100</f>
        <v>7552528</v>
      </c>
      <c r="F127" s="23"/>
      <c r="G127" s="56">
        <f t="shared" ref="G127:G131" si="20">F127*10000</f>
        <v>0</v>
      </c>
      <c r="H127" s="23"/>
      <c r="I127" s="827">
        <f t="shared" ref="I127:I131" si="21">(1-H127/100)*G127</f>
        <v>0</v>
      </c>
      <c r="J127" s="23">
        <v>0.6</v>
      </c>
      <c r="K127" s="159">
        <v>4.22</v>
      </c>
      <c r="L127" s="23"/>
      <c r="M127" s="24"/>
      <c r="N127" s="25">
        <f>J127*(1-K127/100)*10000+L127*(1-M127/100)*10000</f>
        <v>5746.7999999999993</v>
      </c>
      <c r="O127" s="25">
        <f>N127+I127+E127</f>
        <v>7558274.7999999998</v>
      </c>
    </row>
    <row r="128" spans="1:26" s="42" customFormat="1" hidden="1" outlineLevel="1" x14ac:dyDescent="0.15">
      <c r="A128" s="309" t="s">
        <v>287</v>
      </c>
      <c r="B128" s="23">
        <v>2735</v>
      </c>
      <c r="C128" s="56">
        <f>B128*10000</f>
        <v>27350000</v>
      </c>
      <c r="D128" s="23">
        <v>5.51</v>
      </c>
      <c r="E128" s="182">
        <f>C128*(100-D128)/100</f>
        <v>25843015</v>
      </c>
      <c r="F128" s="159">
        <v>3.3</v>
      </c>
      <c r="G128" s="56">
        <f t="shared" si="20"/>
        <v>33000</v>
      </c>
      <c r="H128" s="23">
        <v>1.33</v>
      </c>
      <c r="I128" s="551">
        <f t="shared" si="21"/>
        <v>32561.100000000002</v>
      </c>
      <c r="J128" s="23">
        <v>7.8</v>
      </c>
      <c r="K128" s="159">
        <v>4.22</v>
      </c>
      <c r="L128" s="23">
        <v>141</v>
      </c>
      <c r="M128" s="74">
        <v>6.8</v>
      </c>
      <c r="N128" s="25">
        <f t="shared" ref="N128:N131" si="22">J128*(1-K128/100)*10000+L128*(1-M128/100)*10000</f>
        <v>1388828.3999999997</v>
      </c>
      <c r="O128" s="25">
        <f>N128+I128+E128</f>
        <v>27264404.5</v>
      </c>
    </row>
    <row r="129" spans="1:26" s="42" customFormat="1" hidden="1" outlineLevel="1" x14ac:dyDescent="0.15">
      <c r="A129" s="309" t="s">
        <v>288</v>
      </c>
      <c r="B129" s="23">
        <v>1748</v>
      </c>
      <c r="C129" s="56">
        <f>B129*10000</f>
        <v>17480000</v>
      </c>
      <c r="D129" s="23">
        <v>5.77</v>
      </c>
      <c r="E129" s="182">
        <f>C129*(100-D129)/100</f>
        <v>16471404</v>
      </c>
      <c r="F129" s="23">
        <v>147</v>
      </c>
      <c r="G129" s="56">
        <f t="shared" si="20"/>
        <v>1470000</v>
      </c>
      <c r="H129" s="23">
        <v>0.51</v>
      </c>
      <c r="I129" s="551">
        <f t="shared" si="21"/>
        <v>1462503</v>
      </c>
      <c r="J129" s="23">
        <v>1.3</v>
      </c>
      <c r="K129" s="159">
        <v>4.22</v>
      </c>
      <c r="L129" s="23">
        <v>238</v>
      </c>
      <c r="M129" s="74">
        <v>6.5</v>
      </c>
      <c r="N129" s="25">
        <f t="shared" si="22"/>
        <v>2237751.4</v>
      </c>
      <c r="O129" s="25">
        <f>N129+I129+E129</f>
        <v>20171658.399999999</v>
      </c>
    </row>
    <row r="130" spans="1:26" s="42" customFormat="1" hidden="1" outlineLevel="1" x14ac:dyDescent="0.15">
      <c r="A130" s="309" t="s">
        <v>289</v>
      </c>
      <c r="B130" s="23">
        <v>1074</v>
      </c>
      <c r="C130" s="56">
        <f>B130*10000</f>
        <v>10740000</v>
      </c>
      <c r="D130" s="23">
        <v>5.72</v>
      </c>
      <c r="E130" s="182">
        <f>C130*(100-D130)/100</f>
        <v>10125672</v>
      </c>
      <c r="F130" s="23">
        <v>28</v>
      </c>
      <c r="G130" s="56">
        <f t="shared" si="20"/>
        <v>280000</v>
      </c>
      <c r="H130" s="23">
        <v>0.81</v>
      </c>
      <c r="I130" s="551">
        <f t="shared" si="21"/>
        <v>277732</v>
      </c>
      <c r="J130" s="23"/>
      <c r="K130" s="159"/>
      <c r="L130" s="23"/>
      <c r="M130" s="24"/>
      <c r="N130" s="25">
        <f t="shared" si="22"/>
        <v>0</v>
      </c>
      <c r="O130" s="25">
        <f>N130+I130+E130</f>
        <v>10403404</v>
      </c>
    </row>
    <row r="131" spans="1:26" s="42" customFormat="1" hidden="1" outlineLevel="1" x14ac:dyDescent="0.15">
      <c r="A131" s="310" t="s">
        <v>290</v>
      </c>
      <c r="B131" s="23">
        <v>748</v>
      </c>
      <c r="C131" s="56">
        <f>B131*10000</f>
        <v>7480000</v>
      </c>
      <c r="D131" s="23">
        <v>5.61</v>
      </c>
      <c r="E131" s="182">
        <f>C131*(100-D131)/100</f>
        <v>7060372</v>
      </c>
      <c r="F131" s="23">
        <v>332</v>
      </c>
      <c r="G131" s="56">
        <f t="shared" si="20"/>
        <v>3320000</v>
      </c>
      <c r="H131" s="386">
        <v>0.1</v>
      </c>
      <c r="I131" s="829">
        <f t="shared" si="21"/>
        <v>3316680</v>
      </c>
      <c r="J131" s="23">
        <v>5.9</v>
      </c>
      <c r="K131" s="159">
        <v>4.22</v>
      </c>
      <c r="L131" s="23"/>
      <c r="M131" s="24"/>
      <c r="N131" s="25">
        <f t="shared" si="22"/>
        <v>56510.2</v>
      </c>
      <c r="O131" s="25">
        <f>N131+I131+E131</f>
        <v>10433562.199999999</v>
      </c>
    </row>
    <row r="132" spans="1:26" s="42" customFormat="1" hidden="1" outlineLevel="1" x14ac:dyDescent="0.15">
      <c r="A132" s="473" t="s">
        <v>343</v>
      </c>
      <c r="B132" s="27"/>
      <c r="C132" s="57"/>
      <c r="D132" s="79"/>
      <c r="E132" s="78">
        <f>SUM(E127:E131)</f>
        <v>67052991</v>
      </c>
      <c r="F132" s="27"/>
      <c r="G132" s="27"/>
      <c r="H132" s="27"/>
      <c r="I132" s="346">
        <f>SUM(I127:I131)</f>
        <v>5089476.0999999996</v>
      </c>
      <c r="J132" s="27"/>
      <c r="K132" s="27"/>
      <c r="L132" s="27"/>
      <c r="M132" s="28"/>
      <c r="N132" s="58">
        <f>SUM(N127:N131)</f>
        <v>3688836.8</v>
      </c>
      <c r="O132" s="169">
        <f>SUM(O127:O131)</f>
        <v>75831303.899999991</v>
      </c>
    </row>
    <row r="133" spans="1:26" hidden="1" outlineLevel="1" x14ac:dyDescent="0.15">
      <c r="A133" s="42" t="s">
        <v>366</v>
      </c>
      <c r="B133" s="42"/>
      <c r="C133" s="69"/>
      <c r="D133" s="79"/>
      <c r="F133" s="42"/>
      <c r="G133" s="42"/>
      <c r="H133" s="42"/>
      <c r="I133" s="42"/>
      <c r="J133" s="42"/>
      <c r="K133" s="42"/>
      <c r="L133" s="42"/>
      <c r="M133" s="43"/>
      <c r="N133" s="43"/>
      <c r="P133" s="42"/>
      <c r="Q133" s="42"/>
      <c r="R133" s="42"/>
      <c r="S133" s="42"/>
      <c r="T133" s="42"/>
      <c r="U133" s="42"/>
      <c r="V133" s="42"/>
      <c r="W133" s="42"/>
      <c r="X133" s="42"/>
      <c r="Y133" s="42"/>
      <c r="Z133" s="42"/>
    </row>
    <row r="134" spans="1:26" ht="14.25" hidden="1" customHeight="1" outlineLevel="1" x14ac:dyDescent="0.15">
      <c r="A134" s="42" t="s">
        <v>291</v>
      </c>
      <c r="O134" s="256"/>
    </row>
    <row r="135" spans="1:26" ht="14.25" hidden="1" customHeight="1" outlineLevel="1" x14ac:dyDescent="0.15">
      <c r="A135" s="42"/>
    </row>
    <row r="136" spans="1:26" ht="51.75" hidden="1" customHeight="1" outlineLevel="1" x14ac:dyDescent="0.15">
      <c r="A136" s="1046" t="s">
        <v>165</v>
      </c>
      <c r="B136" s="1042"/>
      <c r="C136" s="1042"/>
      <c r="D136" s="1042"/>
      <c r="E136" s="1042"/>
      <c r="F136" s="1042"/>
      <c r="G136" s="1042"/>
      <c r="H136" s="1042"/>
      <c r="I136" s="1042"/>
      <c r="J136" s="1042"/>
      <c r="K136" s="1042"/>
      <c r="L136" s="1042"/>
      <c r="M136" s="29"/>
      <c r="N136" s="29"/>
    </row>
    <row r="137" spans="1:26" ht="34.5" hidden="1" outlineLevel="1" x14ac:dyDescent="0.15">
      <c r="A137" s="71"/>
      <c r="B137" s="247" t="s">
        <v>349</v>
      </c>
      <c r="C137" s="79"/>
      <c r="D137" s="224" t="s">
        <v>106</v>
      </c>
      <c r="E137" s="224" t="s">
        <v>107</v>
      </c>
      <c r="F137" s="224" t="s">
        <v>108</v>
      </c>
      <c r="G137" s="224" t="s">
        <v>109</v>
      </c>
      <c r="H137" s="248"/>
      <c r="I137" s="224" t="s">
        <v>113</v>
      </c>
      <c r="J137" s="224" t="s">
        <v>110</v>
      </c>
      <c r="K137" s="224" t="s">
        <v>111</v>
      </c>
      <c r="L137" s="226" t="s">
        <v>112</v>
      </c>
      <c r="M137" s="29"/>
      <c r="N137" s="29"/>
    </row>
    <row r="138" spans="1:26" ht="116.25" hidden="1" customHeight="1" outlineLevel="1" x14ac:dyDescent="0.15">
      <c r="A138" s="218" t="s">
        <v>364</v>
      </c>
      <c r="B138" s="24">
        <f>O132</f>
        <v>75831303.899999991</v>
      </c>
      <c r="C138" s="219" t="s">
        <v>365</v>
      </c>
      <c r="D138" s="263">
        <f>N119</f>
        <v>616099981.34347928</v>
      </c>
      <c r="E138" s="263">
        <f>O119</f>
        <v>6856.9066717000005</v>
      </c>
      <c r="F138" s="263">
        <f>P119</f>
        <v>9371.4613868099987</v>
      </c>
      <c r="G138" s="263">
        <f>Q119</f>
        <v>619064099.50354111</v>
      </c>
      <c r="H138" s="432" t="s">
        <v>461</v>
      </c>
      <c r="I138" s="30">
        <f>D138/B138</f>
        <v>8.1246127872987728</v>
      </c>
      <c r="J138" s="30">
        <f>E138/B138</f>
        <v>9.0423167202061019E-5</v>
      </c>
      <c r="K138" s="30">
        <f>F138/B138</f>
        <v>1.2358301789414436E-4</v>
      </c>
      <c r="L138" s="31">
        <f>G138/B138</f>
        <v>8.1637011058112794</v>
      </c>
      <c r="M138" s="29"/>
      <c r="N138" s="29"/>
    </row>
    <row r="139" spans="1:26" ht="148.5" hidden="1" customHeight="1" outlineLevel="1" x14ac:dyDescent="0.15">
      <c r="A139" s="218" t="s">
        <v>453</v>
      </c>
      <c r="B139" s="24">
        <f>'06-11年电网电量交换Grid Exchange'!E29+'06-11年电网电量交换Grid Exchange'!E30</f>
        <v>5258825</v>
      </c>
      <c r="C139" s="54" t="s">
        <v>292</v>
      </c>
      <c r="D139" s="263">
        <f>'06-11年电网电量交换Grid Exchange'!$E$30*华北电网North!I136</f>
        <v>18707878.162418474</v>
      </c>
      <c r="E139" s="263">
        <f>'06-11年电网电量交换Grid Exchange'!$E$30*华北电网North!J136</f>
        <v>205.92026526741074</v>
      </c>
      <c r="F139" s="263">
        <f>'06-11年电网电量交换Grid Exchange'!$E$30*华北电网North!K136</f>
        <v>286.11786297061525</v>
      </c>
      <c r="G139" s="263">
        <f>'06-11年电网电量交换Grid Exchange'!$E$30*华北电网North!L136</f>
        <v>18798289.292215403</v>
      </c>
      <c r="H139" s="453" t="s">
        <v>455</v>
      </c>
      <c r="I139" s="172">
        <f>SUM(D138:D140)/(B139+B138)</f>
        <v>8.1278407774155177</v>
      </c>
      <c r="J139" s="172">
        <f>SUM(E138:E140)/(B139+B138)</f>
        <v>9.0350332293141734E-5</v>
      </c>
      <c r="K139" s="172">
        <f>SUM(F138:F140)/(B139+B138)</f>
        <v>1.2372845382864042E-4</v>
      </c>
      <c r="L139" s="173">
        <f>SUM(G138:G140)/(B139+B138)</f>
        <v>8.1669706149637804</v>
      </c>
      <c r="M139" s="29"/>
      <c r="N139" s="29"/>
    </row>
    <row r="140" spans="1:26" ht="33" hidden="1" customHeight="1" outlineLevel="1" x14ac:dyDescent="0.15">
      <c r="A140" s="335"/>
      <c r="B140" s="159"/>
      <c r="C140" s="54" t="s">
        <v>293</v>
      </c>
      <c r="D140" s="263">
        <f>'06-11年电网电量交换Grid Exchange'!$E$29*华中电网Central!I136</f>
        <v>24279796.813402701</v>
      </c>
      <c r="E140" s="263">
        <f>'06-11年电网电量交换Grid Exchange'!$E$29*华中电网Central!J136</f>
        <v>263.69315484128367</v>
      </c>
      <c r="F140" s="263">
        <f>'06-11年电网电量交换Grid Exchange'!$E$29*华中电网Central!K136</f>
        <v>375.57701978153489</v>
      </c>
      <c r="G140" s="263">
        <f>'06-11年电网电量交换Grid Exchange'!$E$29*华中电网Central!L136</f>
        <v>24398311.094168626</v>
      </c>
      <c r="H140" s="159"/>
      <c r="I140" s="159"/>
      <c r="J140" s="159"/>
      <c r="K140" s="159"/>
      <c r="L140" s="194"/>
    </row>
    <row r="141" spans="1:26" ht="34.5" hidden="1" customHeight="1" outlineLevel="1" x14ac:dyDescent="0.15">
      <c r="A141" s="335"/>
      <c r="B141" s="159"/>
      <c r="C141" s="399"/>
      <c r="D141" s="174"/>
      <c r="E141" s="23"/>
      <c r="F141" s="193"/>
      <c r="G141" s="263"/>
      <c r="H141" s="1023"/>
      <c r="I141" s="1024"/>
      <c r="J141" s="1024"/>
      <c r="K141" s="1024"/>
      <c r="L141" s="173"/>
      <c r="M141" s="29"/>
      <c r="N141" s="29"/>
    </row>
    <row r="142" spans="1:26" hidden="1" outlineLevel="1" x14ac:dyDescent="0.15">
      <c r="A142" s="257"/>
      <c r="B142" s="187"/>
      <c r="C142" s="35"/>
      <c r="D142" s="187"/>
      <c r="E142" s="77"/>
      <c r="F142" s="196"/>
      <c r="G142" s="348"/>
      <c r="H142" s="187"/>
      <c r="I142" s="177"/>
      <c r="J142" s="177"/>
      <c r="K142" s="187"/>
      <c r="L142" s="197"/>
      <c r="M142" s="29"/>
      <c r="N142" s="29"/>
    </row>
    <row r="143" spans="1:26" collapsed="1" x14ac:dyDescent="0.15"/>
    <row r="144" spans="1:26" ht="18.75" x14ac:dyDescent="0.15">
      <c r="A144" s="338" t="s">
        <v>77</v>
      </c>
    </row>
    <row r="145" spans="1:18" ht="41.25" hidden="1" customHeight="1" outlineLevel="1" thickTop="1" x14ac:dyDescent="0.15">
      <c r="A145" s="1081" t="s">
        <v>22</v>
      </c>
      <c r="B145" s="1082"/>
      <c r="C145" s="1082"/>
      <c r="D145" s="1082"/>
      <c r="E145" s="1082"/>
      <c r="F145" s="1082"/>
      <c r="G145" s="1082"/>
      <c r="H145" s="1082"/>
      <c r="I145" s="1082"/>
      <c r="J145" s="1082"/>
      <c r="K145" s="1082"/>
      <c r="L145" s="1082"/>
      <c r="M145" s="1082"/>
      <c r="N145" s="1082"/>
      <c r="O145" s="1082"/>
      <c r="P145" s="1082"/>
      <c r="Q145" s="1082"/>
      <c r="R145" s="259"/>
    </row>
    <row r="146" spans="1:18" ht="97.5" hidden="1" outlineLevel="1" x14ac:dyDescent="0.15">
      <c r="A146" s="260" t="s">
        <v>398</v>
      </c>
      <c r="B146" s="224" t="s">
        <v>399</v>
      </c>
      <c r="C146" s="224" t="s">
        <v>278</v>
      </c>
      <c r="D146" s="224" t="s">
        <v>279</v>
      </c>
      <c r="E146" s="224" t="s">
        <v>280</v>
      </c>
      <c r="F146" s="224" t="s">
        <v>281</v>
      </c>
      <c r="G146" s="224" t="s">
        <v>282</v>
      </c>
      <c r="H146" s="224" t="s">
        <v>255</v>
      </c>
      <c r="I146" s="224" t="s">
        <v>156</v>
      </c>
      <c r="J146" s="224" t="s">
        <v>218</v>
      </c>
      <c r="K146" s="225" t="s">
        <v>217</v>
      </c>
      <c r="L146" s="224" t="s">
        <v>94</v>
      </c>
      <c r="M146" s="224" t="s">
        <v>95</v>
      </c>
      <c r="N146" s="224" t="s">
        <v>98</v>
      </c>
      <c r="O146" s="224" t="s">
        <v>99</v>
      </c>
      <c r="P146" s="224" t="s">
        <v>100</v>
      </c>
      <c r="Q146" s="226" t="s">
        <v>101</v>
      </c>
      <c r="R146" s="261"/>
    </row>
    <row r="147" spans="1:18" ht="66" hidden="1" outlineLevel="1" x14ac:dyDescent="0.15">
      <c r="A147" s="67"/>
      <c r="B147" s="46"/>
      <c r="C147" s="46"/>
      <c r="D147" s="46"/>
      <c r="E147" s="46"/>
      <c r="F147" s="46"/>
      <c r="G147" s="46"/>
      <c r="H147" s="46"/>
      <c r="I147" s="262" t="s">
        <v>92</v>
      </c>
      <c r="J147" s="46" t="s">
        <v>404</v>
      </c>
      <c r="K147" s="262" t="s">
        <v>93</v>
      </c>
      <c r="L147" s="262" t="s">
        <v>96</v>
      </c>
      <c r="M147" s="262" t="s">
        <v>97</v>
      </c>
      <c r="N147" s="262" t="s">
        <v>405</v>
      </c>
      <c r="O147" s="262" t="s">
        <v>405</v>
      </c>
      <c r="P147" s="262" t="s">
        <v>405</v>
      </c>
      <c r="Q147" s="251" t="s">
        <v>405</v>
      </c>
      <c r="R147" s="261"/>
    </row>
    <row r="148" spans="1:18" hidden="1" outlineLevel="1" x14ac:dyDescent="0.15">
      <c r="A148" s="175"/>
      <c r="B148" s="163"/>
      <c r="C148" s="163" t="s">
        <v>380</v>
      </c>
      <c r="D148" s="164" t="s">
        <v>381</v>
      </c>
      <c r="E148" s="164" t="s">
        <v>382</v>
      </c>
      <c r="F148" s="164" t="s">
        <v>388</v>
      </c>
      <c r="G148" s="164" t="s">
        <v>384</v>
      </c>
      <c r="H148" s="164" t="s">
        <v>389</v>
      </c>
      <c r="I148" s="163" t="s">
        <v>386</v>
      </c>
      <c r="J148" s="164" t="s">
        <v>378</v>
      </c>
      <c r="K148" s="165" t="s">
        <v>379</v>
      </c>
      <c r="L148" s="164" t="s">
        <v>375</v>
      </c>
      <c r="M148" s="164" t="s">
        <v>376</v>
      </c>
      <c r="N148" s="164" t="s">
        <v>224</v>
      </c>
      <c r="O148" s="252" t="s">
        <v>283</v>
      </c>
      <c r="P148" s="252" t="s">
        <v>284</v>
      </c>
      <c r="Q148" s="314" t="s">
        <v>285</v>
      </c>
      <c r="R148" s="261"/>
    </row>
    <row r="149" spans="1:18" ht="31.5" hidden="1" outlineLevel="1" x14ac:dyDescent="0.15">
      <c r="A149" s="330" t="s">
        <v>324</v>
      </c>
      <c r="B149" s="329" t="s">
        <v>406</v>
      </c>
      <c r="C149" s="64">
        <v>2860.29</v>
      </c>
      <c r="D149" s="64">
        <v>10875.32</v>
      </c>
      <c r="E149" s="64">
        <v>7592.14</v>
      </c>
      <c r="F149" s="64">
        <v>5782.21</v>
      </c>
      <c r="G149" s="180">
        <v>3539.1</v>
      </c>
      <c r="H149" s="68">
        <f>SUM(C149:G149)</f>
        <v>30649.059999999998</v>
      </c>
      <c r="I149" s="253">
        <f>'燃料参数Fuel EF'!B3</f>
        <v>26.37</v>
      </c>
      <c r="J149" s="156">
        <f>'燃料参数Fuel EF'!C3</f>
        <v>98</v>
      </c>
      <c r="K149" s="254">
        <f>'燃料参数Fuel EF'!D3</f>
        <v>20908</v>
      </c>
      <c r="L149" s="253">
        <f>'燃料参数Fuel EF'!E3</f>
        <v>1E-3</v>
      </c>
      <c r="M149" s="253">
        <f>'燃料参数Fuel EF'!F3</f>
        <v>1.5E-3</v>
      </c>
      <c r="N149" s="264">
        <f>H149*K149*I149*J149*44/12/100/100</f>
        <v>607207723.04368162</v>
      </c>
      <c r="O149" s="264">
        <f t="shared" ref="O149:O164" si="23">H149*K149*L149/100</f>
        <v>6408.105464799999</v>
      </c>
      <c r="P149" s="264">
        <f t="shared" ref="P149:P164" si="24">H149*K149*M149/100</f>
        <v>9612.1581971999985</v>
      </c>
      <c r="Q149" s="234">
        <f>N149+O149*25+P149*298</f>
        <v>610232348.82306731</v>
      </c>
      <c r="R149" s="261"/>
    </row>
    <row r="150" spans="1:18" ht="31.5" hidden="1" outlineLevel="1" x14ac:dyDescent="0.15">
      <c r="A150" s="265" t="s">
        <v>325</v>
      </c>
      <c r="B150" s="236" t="s">
        <v>406</v>
      </c>
      <c r="C150" s="64"/>
      <c r="D150" s="64"/>
      <c r="E150" s="64"/>
      <c r="F150" s="64"/>
      <c r="G150" s="64"/>
      <c r="H150" s="68">
        <f t="shared" ref="H150:H151" si="25">SUM(C150:G150)</f>
        <v>0</v>
      </c>
      <c r="I150" s="230">
        <f>'燃料参数Fuel EF'!B4</f>
        <v>25.41</v>
      </c>
      <c r="J150" s="157">
        <f>'燃料参数Fuel EF'!C4</f>
        <v>98</v>
      </c>
      <c r="K150" s="231">
        <f>'燃料参数Fuel EF'!D4</f>
        <v>26344</v>
      </c>
      <c r="L150" s="230">
        <f>'燃料参数Fuel EF'!E4</f>
        <v>1E-3</v>
      </c>
      <c r="M150" s="230">
        <f>'燃料参数Fuel EF'!F4</f>
        <v>1.5E-3</v>
      </c>
      <c r="N150" s="264">
        <f t="shared" ref="N150:N164" si="26">H150*K150*I150*J150*44/12/100/100</f>
        <v>0</v>
      </c>
      <c r="O150" s="264">
        <f t="shared" si="23"/>
        <v>0</v>
      </c>
      <c r="P150" s="264">
        <f t="shared" si="24"/>
        <v>0</v>
      </c>
      <c r="Q150" s="234">
        <f t="shared" ref="Q150:Q165" si="27">N150+O150*25+P150*298</f>
        <v>0</v>
      </c>
      <c r="R150" s="261"/>
    </row>
    <row r="151" spans="1:18" ht="31.5" hidden="1" outlineLevel="1" x14ac:dyDescent="0.15">
      <c r="A151" s="265" t="s">
        <v>326</v>
      </c>
      <c r="B151" s="236" t="s">
        <v>406</v>
      </c>
      <c r="C151" s="64"/>
      <c r="D151" s="64">
        <v>324.83</v>
      </c>
      <c r="E151" s="64"/>
      <c r="F151" s="64">
        <v>50.83</v>
      </c>
      <c r="G151" s="64"/>
      <c r="H151" s="68">
        <f t="shared" si="25"/>
        <v>375.65999999999997</v>
      </c>
      <c r="I151" s="230">
        <f>'燃料参数Fuel EF'!B5</f>
        <v>25.41</v>
      </c>
      <c r="J151" s="157">
        <f>'燃料参数Fuel EF'!C5</f>
        <v>98</v>
      </c>
      <c r="K151" s="231">
        <f>'燃料参数Fuel EF'!D5</f>
        <v>10454</v>
      </c>
      <c r="L151" s="230">
        <f>'燃料参数Fuel EF'!E5</f>
        <v>1E-3</v>
      </c>
      <c r="M151" s="230">
        <f>'燃料参数Fuel EF'!F5</f>
        <v>1.5E-3</v>
      </c>
      <c r="N151" s="264">
        <f t="shared" si="26"/>
        <v>3585746.8131962395</v>
      </c>
      <c r="O151" s="264">
        <f t="shared" si="23"/>
        <v>39.271496399999997</v>
      </c>
      <c r="P151" s="264">
        <f t="shared" si="24"/>
        <v>58.907244599999991</v>
      </c>
      <c r="Q151" s="234">
        <f t="shared" si="27"/>
        <v>3604282.9594970392</v>
      </c>
      <c r="R151" s="261"/>
    </row>
    <row r="152" spans="1:18" ht="31.5" hidden="1" outlineLevel="1" x14ac:dyDescent="0.15">
      <c r="A152" s="265" t="s">
        <v>327</v>
      </c>
      <c r="B152" s="236" t="s">
        <v>406</v>
      </c>
      <c r="C152" s="41"/>
      <c r="D152" s="41"/>
      <c r="E152" s="41"/>
      <c r="F152" s="21"/>
      <c r="G152" s="21"/>
      <c r="H152" s="68">
        <f>SUM(C152:E152)</f>
        <v>0</v>
      </c>
      <c r="I152" s="230">
        <f>'燃料参数Fuel EF'!B6</f>
        <v>33.56</v>
      </c>
      <c r="J152" s="157">
        <f>'燃料参数Fuel EF'!C6</f>
        <v>98</v>
      </c>
      <c r="K152" s="231">
        <f>'燃料参数Fuel EF'!D6</f>
        <v>17584</v>
      </c>
      <c r="L152" s="230">
        <f>'燃料参数Fuel EF'!E6</f>
        <v>1E-3</v>
      </c>
      <c r="M152" s="230">
        <f>'燃料参数Fuel EF'!F6</f>
        <v>1.5E-3</v>
      </c>
      <c r="N152" s="264">
        <f t="shared" si="26"/>
        <v>0</v>
      </c>
      <c r="O152" s="264">
        <f t="shared" si="23"/>
        <v>0</v>
      </c>
      <c r="P152" s="264">
        <f t="shared" si="24"/>
        <v>0</v>
      </c>
      <c r="Q152" s="234">
        <f t="shared" si="27"/>
        <v>0</v>
      </c>
      <c r="R152" s="261"/>
    </row>
    <row r="153" spans="1:18" ht="31.5" hidden="1" outlineLevel="1" x14ac:dyDescent="0.15">
      <c r="A153" s="265" t="s">
        <v>328</v>
      </c>
      <c r="B153" s="236" t="s">
        <v>406</v>
      </c>
      <c r="C153" s="64"/>
      <c r="D153" s="64"/>
      <c r="E153" s="64">
        <v>50.46</v>
      </c>
      <c r="F153" s="64"/>
      <c r="G153" s="64"/>
      <c r="H153" s="68">
        <f t="shared" ref="H153:H165" si="28">SUM(C153:G153)</f>
        <v>50.46</v>
      </c>
      <c r="I153" s="230">
        <f>'燃料参数Fuel EF'!B7</f>
        <v>29.42</v>
      </c>
      <c r="J153" s="157">
        <f>'燃料参数Fuel EF'!C7</f>
        <v>93</v>
      </c>
      <c r="K153" s="158">
        <f>'燃料参数Fuel EF'!D7</f>
        <v>28435</v>
      </c>
      <c r="L153" s="230">
        <f>'燃料参数Fuel EF'!E7</f>
        <v>1E-3</v>
      </c>
      <c r="M153" s="230">
        <f>'燃料参数Fuel EF'!F7</f>
        <v>1.5E-3</v>
      </c>
      <c r="N153" s="264">
        <f t="shared" si="26"/>
        <v>1439453.1225822002</v>
      </c>
      <c r="O153" s="264">
        <f t="shared" si="23"/>
        <v>14.348301000000001</v>
      </c>
      <c r="P153" s="264">
        <f t="shared" si="24"/>
        <v>21.522451500000003</v>
      </c>
      <c r="Q153" s="234">
        <f t="shared" si="27"/>
        <v>1446225.5206542001</v>
      </c>
      <c r="R153" s="261"/>
    </row>
    <row r="154" spans="1:18" ht="31.5" hidden="1" outlineLevel="1" x14ac:dyDescent="0.15">
      <c r="A154" s="265" t="s">
        <v>329</v>
      </c>
      <c r="B154" s="236" t="s">
        <v>323</v>
      </c>
      <c r="C154" s="64">
        <v>1.02</v>
      </c>
      <c r="D154" s="64">
        <v>8.9600000000000009</v>
      </c>
      <c r="E154" s="64">
        <v>0.28999999999999998</v>
      </c>
      <c r="F154" s="64">
        <v>5.64</v>
      </c>
      <c r="G154" s="64">
        <v>0.47</v>
      </c>
      <c r="H154" s="68">
        <f t="shared" si="28"/>
        <v>16.38</v>
      </c>
      <c r="I154" s="157">
        <f>'燃料参数Fuel EF'!B8</f>
        <v>13.58</v>
      </c>
      <c r="J154" s="157">
        <f>'燃料参数Fuel EF'!C8</f>
        <v>99</v>
      </c>
      <c r="K154" s="231">
        <f>'燃料参数Fuel EF'!D8</f>
        <v>173535</v>
      </c>
      <c r="L154" s="230">
        <f>'燃料参数Fuel EF'!E8</f>
        <v>1E-3</v>
      </c>
      <c r="M154" s="230">
        <f>'燃料参数Fuel EF'!F8</f>
        <v>1E-4</v>
      </c>
      <c r="N154" s="264">
        <f t="shared" si="26"/>
        <v>1401223.3717481997</v>
      </c>
      <c r="O154" s="264">
        <f t="shared" si="23"/>
        <v>28.425032999999999</v>
      </c>
      <c r="P154" s="264">
        <f t="shared" si="24"/>
        <v>2.8425033000000002</v>
      </c>
      <c r="Q154" s="234">
        <f t="shared" si="27"/>
        <v>1402781.0635565997</v>
      </c>
      <c r="R154" s="261"/>
    </row>
    <row r="155" spans="1:18" ht="31.5" hidden="1" outlineLevel="1" x14ac:dyDescent="0.15">
      <c r="A155" s="265" t="s">
        <v>330</v>
      </c>
      <c r="B155" s="236" t="s">
        <v>323</v>
      </c>
      <c r="C155" s="64">
        <v>109.27</v>
      </c>
      <c r="D155" s="64">
        <v>101.42</v>
      </c>
      <c r="E155" s="64">
        <v>3.67</v>
      </c>
      <c r="F155" s="64"/>
      <c r="G155" s="64">
        <v>8.42</v>
      </c>
      <c r="H155" s="68">
        <f t="shared" si="28"/>
        <v>222.77999999999997</v>
      </c>
      <c r="I155" s="384">
        <f>'燃料参数Fuel EF'!B9</f>
        <v>12.2</v>
      </c>
      <c r="J155" s="157">
        <f>'燃料参数Fuel EF'!C9</f>
        <v>99</v>
      </c>
      <c r="K155" s="231">
        <f>'燃料参数Fuel EF'!D9</f>
        <v>202218</v>
      </c>
      <c r="L155" s="230">
        <f>'燃料参数Fuel EF'!E9</f>
        <v>1E-3</v>
      </c>
      <c r="M155" s="230">
        <f>'燃料参数Fuel EF'!F9</f>
        <v>1E-4</v>
      </c>
      <c r="N155" s="264">
        <f t="shared" si="26"/>
        <v>19950898.818074394</v>
      </c>
      <c r="O155" s="264">
        <f t="shared" si="23"/>
        <v>450.50126039999998</v>
      </c>
      <c r="P155" s="264">
        <f t="shared" si="24"/>
        <v>45.050126039999995</v>
      </c>
      <c r="Q155" s="234">
        <f t="shared" si="27"/>
        <v>19975586.287144314</v>
      </c>
      <c r="R155" s="261"/>
    </row>
    <row r="156" spans="1:18" ht="31.5" hidden="1" outlineLevel="1" x14ac:dyDescent="0.15">
      <c r="A156" s="265" t="s">
        <v>331</v>
      </c>
      <c r="B156" s="236" t="s">
        <v>406</v>
      </c>
      <c r="C156" s="64"/>
      <c r="D156" s="64"/>
      <c r="E156" s="64">
        <v>3.36</v>
      </c>
      <c r="F156" s="64"/>
      <c r="G156" s="64"/>
      <c r="H156" s="68">
        <f t="shared" si="28"/>
        <v>3.36</v>
      </c>
      <c r="I156" s="157">
        <f>'燃料参数Fuel EF'!B10</f>
        <v>20.079999999999998</v>
      </c>
      <c r="J156" s="157">
        <f>'燃料参数Fuel EF'!C10</f>
        <v>98</v>
      </c>
      <c r="K156" s="158">
        <f>'燃料参数Fuel EF'!D10</f>
        <v>41816</v>
      </c>
      <c r="L156" s="230">
        <f>'燃料参数Fuel EF'!E10</f>
        <v>3.0000000000000001E-3</v>
      </c>
      <c r="M156" s="230">
        <f>'燃料参数Fuel EF'!F10</f>
        <v>5.9999999999999995E-4</v>
      </c>
      <c r="N156" s="264">
        <f t="shared" si="26"/>
        <v>101377.82724608001</v>
      </c>
      <c r="O156" s="264">
        <f t="shared" si="23"/>
        <v>4.2150528000000005</v>
      </c>
      <c r="P156" s="264">
        <f t="shared" si="24"/>
        <v>0.84301056000000008</v>
      </c>
      <c r="Q156" s="234">
        <f t="shared" si="27"/>
        <v>101734.42071296</v>
      </c>
      <c r="R156" s="261"/>
    </row>
    <row r="157" spans="1:18" ht="31.5" hidden="1" outlineLevel="1" x14ac:dyDescent="0.15">
      <c r="A157" s="265" t="s">
        <v>332</v>
      </c>
      <c r="B157" s="236" t="s">
        <v>406</v>
      </c>
      <c r="C157" s="64"/>
      <c r="D157" s="64"/>
      <c r="E157" s="64"/>
      <c r="F157" s="64"/>
      <c r="G157" s="64"/>
      <c r="H157" s="68">
        <f t="shared" si="28"/>
        <v>0</v>
      </c>
      <c r="I157" s="157">
        <f>'燃料参数Fuel EF'!B11</f>
        <v>18.899999999999999</v>
      </c>
      <c r="J157" s="157">
        <f>'燃料参数Fuel EF'!C11</f>
        <v>98</v>
      </c>
      <c r="K157" s="158">
        <f>'燃料参数Fuel EF'!D11</f>
        <v>43070</v>
      </c>
      <c r="L157" s="230">
        <f>'燃料参数Fuel EF'!E11</f>
        <v>3.0000000000000001E-3</v>
      </c>
      <c r="M157" s="230">
        <f>'燃料参数Fuel EF'!F11</f>
        <v>5.9999999999999995E-4</v>
      </c>
      <c r="N157" s="264">
        <f t="shared" si="26"/>
        <v>0</v>
      </c>
      <c r="O157" s="264">
        <f t="shared" si="23"/>
        <v>0</v>
      </c>
      <c r="P157" s="264">
        <f t="shared" si="24"/>
        <v>0</v>
      </c>
      <c r="Q157" s="234">
        <f t="shared" si="27"/>
        <v>0</v>
      </c>
      <c r="R157" s="261"/>
    </row>
    <row r="158" spans="1:18" ht="31.5" hidden="1" outlineLevel="1" x14ac:dyDescent="0.15">
      <c r="A158" s="265" t="s">
        <v>333</v>
      </c>
      <c r="B158" s="236" t="s">
        <v>406</v>
      </c>
      <c r="C158" s="64">
        <v>1.03</v>
      </c>
      <c r="D158" s="64">
        <v>1.67</v>
      </c>
      <c r="E158" s="64">
        <v>1.49</v>
      </c>
      <c r="F158" s="64"/>
      <c r="G158" s="64">
        <v>4.16</v>
      </c>
      <c r="H158" s="68">
        <f t="shared" si="28"/>
        <v>8.3500000000000014</v>
      </c>
      <c r="I158" s="157">
        <f>'燃料参数Fuel EF'!B12</f>
        <v>20.2</v>
      </c>
      <c r="J158" s="157">
        <f>'燃料参数Fuel EF'!C12</f>
        <v>98</v>
      </c>
      <c r="K158" s="158">
        <f>'燃料参数Fuel EF'!D12</f>
        <v>42652</v>
      </c>
      <c r="L158" s="230">
        <f>'燃料参数Fuel EF'!E12</f>
        <v>3.0000000000000001E-3</v>
      </c>
      <c r="M158" s="230">
        <f>'燃料参数Fuel EF'!F12</f>
        <v>5.9999999999999995E-4</v>
      </c>
      <c r="N158" s="264">
        <f t="shared" si="26"/>
        <v>258508.45471733334</v>
      </c>
      <c r="O158" s="264">
        <f t="shared" si="23"/>
        <v>10.684326000000004</v>
      </c>
      <c r="P158" s="264">
        <f t="shared" si="24"/>
        <v>2.1368652000000004</v>
      </c>
      <c r="Q158" s="234">
        <f t="shared" si="27"/>
        <v>259412.34869693336</v>
      </c>
      <c r="R158" s="261"/>
    </row>
    <row r="159" spans="1:18" ht="31.5" hidden="1" outlineLevel="1" x14ac:dyDescent="0.15">
      <c r="A159" s="265" t="s">
        <v>334</v>
      </c>
      <c r="B159" s="236" t="s">
        <v>406</v>
      </c>
      <c r="C159" s="64">
        <v>13.13</v>
      </c>
      <c r="D159" s="64"/>
      <c r="E159" s="64">
        <v>8.8699999999999992</v>
      </c>
      <c r="F159" s="64"/>
      <c r="G159" s="64">
        <v>0.46</v>
      </c>
      <c r="H159" s="68">
        <f t="shared" si="28"/>
        <v>22.46</v>
      </c>
      <c r="I159" s="157">
        <f>'燃料参数Fuel EF'!B13</f>
        <v>21.1</v>
      </c>
      <c r="J159" s="157">
        <f>'燃料参数Fuel EF'!C13</f>
        <v>98</v>
      </c>
      <c r="K159" s="158">
        <f>'燃料参数Fuel EF'!D13</f>
        <v>41816</v>
      </c>
      <c r="L159" s="230">
        <f>'燃料参数Fuel EF'!E13</f>
        <v>3.0000000000000001E-3</v>
      </c>
      <c r="M159" s="230">
        <f>'燃料参数Fuel EF'!F13</f>
        <v>5.9999999999999995E-4</v>
      </c>
      <c r="N159" s="264">
        <f t="shared" si="26"/>
        <v>712085.59510293324</v>
      </c>
      <c r="O159" s="264">
        <f t="shared" si="23"/>
        <v>28.175620800000001</v>
      </c>
      <c r="P159" s="264">
        <f t="shared" si="24"/>
        <v>5.6351241599999993</v>
      </c>
      <c r="Q159" s="234">
        <f t="shared" si="27"/>
        <v>714469.25262261322</v>
      </c>
      <c r="R159" s="261"/>
    </row>
    <row r="160" spans="1:18" ht="31.5" hidden="1" outlineLevel="1" x14ac:dyDescent="0.15">
      <c r="A160" s="265" t="s">
        <v>335</v>
      </c>
      <c r="B160" s="236" t="s">
        <v>406</v>
      </c>
      <c r="C160" s="64"/>
      <c r="D160" s="64"/>
      <c r="E160" s="64"/>
      <c r="F160" s="64"/>
      <c r="G160" s="64"/>
      <c r="H160" s="68">
        <f t="shared" si="28"/>
        <v>0</v>
      </c>
      <c r="I160" s="157">
        <f>'燃料参数Fuel EF'!B14</f>
        <v>17.2</v>
      </c>
      <c r="J160" s="157">
        <f>'燃料参数Fuel EF'!C14</f>
        <v>99</v>
      </c>
      <c r="K160" s="158">
        <f>'燃料参数Fuel EF'!D14</f>
        <v>50179</v>
      </c>
      <c r="L160" s="230">
        <f>'燃料参数Fuel EF'!E14</f>
        <v>1E-3</v>
      </c>
      <c r="M160" s="230">
        <f>'燃料参数Fuel EF'!F14</f>
        <v>1E-4</v>
      </c>
      <c r="N160" s="264">
        <f t="shared" si="26"/>
        <v>0</v>
      </c>
      <c r="O160" s="264">
        <f t="shared" si="23"/>
        <v>0</v>
      </c>
      <c r="P160" s="264">
        <f t="shared" si="24"/>
        <v>0</v>
      </c>
      <c r="Q160" s="234">
        <f t="shared" si="27"/>
        <v>0</v>
      </c>
      <c r="R160" s="261"/>
    </row>
    <row r="161" spans="1:18" ht="31.5" hidden="1" outlineLevel="1" x14ac:dyDescent="0.15">
      <c r="A161" s="265" t="s">
        <v>336</v>
      </c>
      <c r="B161" s="236" t="s">
        <v>406</v>
      </c>
      <c r="C161" s="64">
        <v>0.06</v>
      </c>
      <c r="D161" s="64">
        <v>0.17</v>
      </c>
      <c r="E161" s="64"/>
      <c r="F161" s="64">
        <v>1.97</v>
      </c>
      <c r="G161" s="64">
        <v>14.15</v>
      </c>
      <c r="H161" s="68">
        <f t="shared" si="28"/>
        <v>16.350000000000001</v>
      </c>
      <c r="I161" s="157">
        <f>'燃料参数Fuel EF'!B15</f>
        <v>18.2</v>
      </c>
      <c r="J161" s="157">
        <f>'燃料参数Fuel EF'!C15</f>
        <v>99</v>
      </c>
      <c r="K161" s="158">
        <f>'燃料参数Fuel EF'!D15</f>
        <v>45998</v>
      </c>
      <c r="L161" s="230">
        <f>'燃料参数Fuel EF'!E15</f>
        <v>1E-3</v>
      </c>
      <c r="M161" s="230">
        <f>'燃料参数Fuel EF'!F15</f>
        <v>1E-4</v>
      </c>
      <c r="N161" s="264">
        <f t="shared" si="26"/>
        <v>496860.78241799993</v>
      </c>
      <c r="O161" s="264">
        <f t="shared" si="23"/>
        <v>7.5206730000000004</v>
      </c>
      <c r="P161" s="264">
        <f t="shared" si="24"/>
        <v>0.75206730000000011</v>
      </c>
      <c r="Q161" s="234">
        <f t="shared" si="27"/>
        <v>497272.91529839992</v>
      </c>
      <c r="R161" s="261"/>
    </row>
    <row r="162" spans="1:18" ht="31.5" hidden="1" outlineLevel="1" x14ac:dyDescent="0.15">
      <c r="A162" s="265" t="s">
        <v>337</v>
      </c>
      <c r="B162" s="236" t="s">
        <v>323</v>
      </c>
      <c r="C162" s="64">
        <v>5.37</v>
      </c>
      <c r="D162" s="64">
        <v>22.78</v>
      </c>
      <c r="E162" s="64">
        <v>8.8699999999999992</v>
      </c>
      <c r="F162" s="64">
        <v>0.23</v>
      </c>
      <c r="G162" s="64">
        <v>5.74</v>
      </c>
      <c r="H162" s="68">
        <f t="shared" si="28"/>
        <v>42.99</v>
      </c>
      <c r="I162" s="157">
        <f>'燃料参数Fuel EF'!B16</f>
        <v>15.32</v>
      </c>
      <c r="J162" s="157">
        <f>'燃料参数Fuel EF'!C16</f>
        <v>99</v>
      </c>
      <c r="K162" s="158">
        <f>'燃料参数Fuel EF'!D16</f>
        <v>389310</v>
      </c>
      <c r="L162" s="230">
        <f>'燃料参数Fuel EF'!E16</f>
        <v>1E-3</v>
      </c>
      <c r="M162" s="230">
        <f>'燃料参数Fuel EF'!F16</f>
        <v>1E-4</v>
      </c>
      <c r="N162" s="264">
        <f t="shared" si="26"/>
        <v>9307400.3430803996</v>
      </c>
      <c r="O162" s="264">
        <f t="shared" si="23"/>
        <v>167.36436900000001</v>
      </c>
      <c r="P162" s="264">
        <f t="shared" si="24"/>
        <v>16.736436900000001</v>
      </c>
      <c r="Q162" s="234">
        <f t="shared" si="27"/>
        <v>9316571.9105015993</v>
      </c>
      <c r="R162" s="261"/>
    </row>
    <row r="163" spans="1:18" ht="31.5" hidden="1" outlineLevel="1" x14ac:dyDescent="0.15">
      <c r="A163" s="265" t="s">
        <v>338</v>
      </c>
      <c r="B163" s="236" t="s">
        <v>406</v>
      </c>
      <c r="C163" s="180">
        <v>18.600000000000001</v>
      </c>
      <c r="D163" s="64">
        <v>5.31</v>
      </c>
      <c r="E163" s="64"/>
      <c r="F163" s="64"/>
      <c r="G163" s="64"/>
      <c r="H163" s="68">
        <f t="shared" si="28"/>
        <v>23.91</v>
      </c>
      <c r="I163" s="157">
        <f>'燃料参数Fuel EF'!B17</f>
        <v>20</v>
      </c>
      <c r="J163" s="157">
        <f>'燃料参数Fuel EF'!C17</f>
        <v>98</v>
      </c>
      <c r="K163" s="231">
        <f>'燃料参数Fuel EF'!D17</f>
        <v>35168</v>
      </c>
      <c r="L163" s="230">
        <f>'燃料参数Fuel EF'!E17</f>
        <v>3.0000000000000001E-3</v>
      </c>
      <c r="M163" s="230">
        <f>'燃料参数Fuel EF'!F17</f>
        <v>5.9999999999999995E-4</v>
      </c>
      <c r="N163" s="264">
        <f t="shared" si="26"/>
        <v>604302.99776000017</v>
      </c>
      <c r="O163" s="264">
        <f t="shared" si="23"/>
        <v>25.226006400000003</v>
      </c>
      <c r="P163" s="264">
        <f t="shared" si="24"/>
        <v>5.0452012799999997</v>
      </c>
      <c r="Q163" s="234">
        <f t="shared" si="27"/>
        <v>606437.11790144013</v>
      </c>
      <c r="R163" s="261"/>
    </row>
    <row r="164" spans="1:18" ht="31.5" hidden="1" outlineLevel="1" x14ac:dyDescent="0.15">
      <c r="A164" s="265" t="s">
        <v>339</v>
      </c>
      <c r="B164" s="236" t="s">
        <v>406</v>
      </c>
      <c r="C164" s="64"/>
      <c r="D164" s="64"/>
      <c r="E164" s="64"/>
      <c r="F164" s="64"/>
      <c r="G164" s="64"/>
      <c r="H164" s="68">
        <f t="shared" si="28"/>
        <v>0</v>
      </c>
      <c r="I164" s="230">
        <f>'燃料参数Fuel EF'!B18</f>
        <v>29.42</v>
      </c>
      <c r="J164" s="157">
        <f>'燃料参数Fuel EF'!C18</f>
        <v>93</v>
      </c>
      <c r="K164" s="231">
        <f>'燃料参数Fuel EF'!D18</f>
        <v>38099</v>
      </c>
      <c r="L164" s="230">
        <f>'燃料参数Fuel EF'!E18</f>
        <v>1E-3</v>
      </c>
      <c r="M164" s="230">
        <f>'燃料参数Fuel EF'!F18</f>
        <v>1.5E-3</v>
      </c>
      <c r="N164" s="264">
        <f t="shared" si="26"/>
        <v>0</v>
      </c>
      <c r="O164" s="264">
        <f t="shared" si="23"/>
        <v>0</v>
      </c>
      <c r="P164" s="264">
        <f t="shared" si="24"/>
        <v>0</v>
      </c>
      <c r="Q164" s="234">
        <f t="shared" si="27"/>
        <v>0</v>
      </c>
      <c r="R164" s="261"/>
    </row>
    <row r="165" spans="1:18" ht="31.5" hidden="1" outlineLevel="1" x14ac:dyDescent="0.15">
      <c r="A165" s="265" t="s">
        <v>247</v>
      </c>
      <c r="B165" s="236" t="s">
        <v>407</v>
      </c>
      <c r="C165" s="64">
        <v>14.84</v>
      </c>
      <c r="D165" s="180">
        <v>89.4</v>
      </c>
      <c r="E165" s="64">
        <v>43.75</v>
      </c>
      <c r="F165" s="64">
        <v>33.619999999999997</v>
      </c>
      <c r="G165" s="64">
        <v>12.59</v>
      </c>
      <c r="H165" s="68">
        <f t="shared" si="28"/>
        <v>194.20000000000002</v>
      </c>
      <c r="I165" s="167">
        <f>'燃料参数Fuel EF'!B19</f>
        <v>0</v>
      </c>
      <c r="J165" s="157">
        <f>'燃料参数Fuel EF'!C19</f>
        <v>0</v>
      </c>
      <c r="K165" s="167">
        <f>'燃料参数Fuel EF'!D19</f>
        <v>0</v>
      </c>
      <c r="L165" s="159">
        <f>'燃料参数Fuel EF'!E19</f>
        <v>0</v>
      </c>
      <c r="M165" s="159">
        <f>'燃料参数Fuel EF'!F19</f>
        <v>0</v>
      </c>
      <c r="N165" s="159"/>
      <c r="O165" s="264"/>
      <c r="P165" s="264"/>
      <c r="Q165" s="234">
        <f t="shared" si="27"/>
        <v>0</v>
      </c>
      <c r="R165" s="261"/>
    </row>
    <row r="166" spans="1:18" hidden="1" outlineLevel="1" x14ac:dyDescent="0.15">
      <c r="A166" s="350"/>
      <c r="B166" s="52"/>
      <c r="C166" s="52"/>
      <c r="D166" s="52"/>
      <c r="E166" s="52"/>
      <c r="F166" s="52"/>
      <c r="G166" s="52"/>
      <c r="H166" s="52"/>
      <c r="I166" s="52"/>
      <c r="J166" s="52"/>
      <c r="K166" s="52"/>
      <c r="L166" s="52"/>
      <c r="M166" s="237" t="s">
        <v>343</v>
      </c>
      <c r="N166" s="238">
        <f>SUM(N149:N164)</f>
        <v>645065581.16960728</v>
      </c>
      <c r="O166" s="238">
        <f>SUM(O149:O164)</f>
        <v>7183.8376035999991</v>
      </c>
      <c r="P166" s="238">
        <f>SUM(P149:P164)</f>
        <v>9771.6292280399994</v>
      </c>
      <c r="Q166" s="255">
        <f>N166+O166*25+P166*298</f>
        <v>648157122.61965311</v>
      </c>
      <c r="R166" s="261"/>
    </row>
    <row r="167" spans="1:18" hidden="1" outlineLevel="1" x14ac:dyDescent="0.15">
      <c r="A167" s="1045" t="s">
        <v>149</v>
      </c>
      <c r="B167" s="1024"/>
      <c r="C167" s="1024"/>
      <c r="D167" s="1024"/>
      <c r="E167" s="1024"/>
      <c r="F167" s="1024"/>
      <c r="G167" s="54"/>
      <c r="H167" s="54"/>
      <c r="I167" s="54"/>
      <c r="J167" s="54"/>
      <c r="K167" s="54"/>
      <c r="L167" s="54"/>
      <c r="M167" s="54"/>
      <c r="N167" s="249"/>
      <c r="O167" s="249"/>
      <c r="P167" s="249"/>
      <c r="Q167" s="249"/>
      <c r="R167" s="261"/>
    </row>
    <row r="168" spans="1:18" hidden="1" outlineLevel="1" x14ac:dyDescent="0.15">
      <c r="A168" s="1045" t="s">
        <v>220</v>
      </c>
      <c r="B168" s="1024"/>
      <c r="C168" s="1024"/>
      <c r="D168" s="1024"/>
      <c r="E168" s="1024"/>
      <c r="F168" s="159"/>
      <c r="G168" s="54"/>
      <c r="H168" s="54"/>
      <c r="I168" s="54"/>
      <c r="J168" s="54"/>
      <c r="K168" s="54"/>
      <c r="L168" s="54"/>
      <c r="M168" s="54"/>
      <c r="N168" s="249"/>
      <c r="O168" s="249"/>
      <c r="P168" s="249"/>
      <c r="Q168" s="249"/>
      <c r="R168" s="261"/>
    </row>
    <row r="169" spans="1:18" hidden="1" outlineLevel="1" x14ac:dyDescent="0.15">
      <c r="A169" s="1045" t="s">
        <v>341</v>
      </c>
      <c r="B169" s="1024"/>
      <c r="C169" s="1024"/>
      <c r="D169" s="159"/>
      <c r="E169" s="159"/>
      <c r="F169" s="159"/>
      <c r="G169" s="159"/>
      <c r="H169" s="159"/>
      <c r="I169" s="159"/>
      <c r="J169" s="159"/>
      <c r="K169" s="159"/>
      <c r="L169" s="159"/>
      <c r="M169" s="159"/>
      <c r="N169" s="159"/>
      <c r="O169" s="159"/>
      <c r="P169" s="159"/>
      <c r="Q169" s="159"/>
      <c r="R169" s="261"/>
    </row>
    <row r="170" spans="1:18" hidden="1" outlineLevel="1" x14ac:dyDescent="0.15">
      <c r="A170" s="342"/>
      <c r="B170" s="326"/>
      <c r="C170" s="326"/>
      <c r="D170" s="159"/>
      <c r="E170" s="159"/>
      <c r="F170" s="159"/>
      <c r="G170" s="159"/>
      <c r="H170" s="159"/>
      <c r="I170" s="159"/>
      <c r="J170" s="159"/>
      <c r="K170" s="159"/>
      <c r="L170" s="159"/>
      <c r="M170" s="159"/>
      <c r="N170" s="159"/>
      <c r="O170" s="159"/>
      <c r="P170" s="159"/>
      <c r="Q170" s="159"/>
      <c r="R170" s="261"/>
    </row>
    <row r="171" spans="1:18" ht="45" hidden="1" customHeight="1" outlineLevel="1" x14ac:dyDescent="0.15">
      <c r="A171" s="1041" t="s">
        <v>135</v>
      </c>
      <c r="B171" s="1046"/>
      <c r="C171" s="1046"/>
      <c r="D171" s="1046"/>
      <c r="E171" s="1046"/>
      <c r="F171" s="1047"/>
      <c r="G171" s="1047"/>
      <c r="H171" s="1047"/>
      <c r="I171" s="1047"/>
      <c r="J171" s="1024"/>
      <c r="K171" s="1024"/>
      <c r="L171" s="1024"/>
      <c r="M171" s="1024"/>
      <c r="N171" s="1024"/>
      <c r="O171" s="1047"/>
      <c r="P171" s="23"/>
      <c r="Q171" s="23"/>
      <c r="R171" s="261"/>
    </row>
    <row r="172" spans="1:18" ht="78.75" hidden="1" outlineLevel="1" x14ac:dyDescent="0.15">
      <c r="A172" s="1039" t="s">
        <v>345</v>
      </c>
      <c r="B172" s="128" t="s">
        <v>356</v>
      </c>
      <c r="C172" s="240" t="s">
        <v>356</v>
      </c>
      <c r="D172" s="240" t="s">
        <v>360</v>
      </c>
      <c r="E172" s="241" t="s">
        <v>351</v>
      </c>
      <c r="F172" s="128" t="s">
        <v>353</v>
      </c>
      <c r="G172" s="240" t="s">
        <v>353</v>
      </c>
      <c r="H172" s="240" t="s">
        <v>350</v>
      </c>
      <c r="I172" s="240" t="s">
        <v>352</v>
      </c>
      <c r="J172" s="128" t="s">
        <v>354</v>
      </c>
      <c r="K172" s="240" t="s">
        <v>355</v>
      </c>
      <c r="L172" s="240" t="s">
        <v>363</v>
      </c>
      <c r="M172" s="240" t="s">
        <v>294</v>
      </c>
      <c r="N172" s="241" t="s">
        <v>362</v>
      </c>
      <c r="O172" s="241" t="s">
        <v>357</v>
      </c>
      <c r="P172" s="23"/>
      <c r="Q172" s="23"/>
      <c r="R172" s="261"/>
    </row>
    <row r="173" spans="1:18" ht="31.5" hidden="1" outlineLevel="1" x14ac:dyDescent="0.15">
      <c r="A173" s="1040"/>
      <c r="B173" s="242" t="s">
        <v>144</v>
      </c>
      <c r="C173" s="127" t="s">
        <v>349</v>
      </c>
      <c r="D173" s="80" t="s">
        <v>145</v>
      </c>
      <c r="E173" s="243" t="s">
        <v>349</v>
      </c>
      <c r="F173" s="244" t="s">
        <v>146</v>
      </c>
      <c r="G173" s="127" t="s">
        <v>349</v>
      </c>
      <c r="H173" s="80" t="s">
        <v>145</v>
      </c>
      <c r="I173" s="127" t="s">
        <v>349</v>
      </c>
      <c r="J173" s="244" t="s">
        <v>146</v>
      </c>
      <c r="K173" s="80" t="s">
        <v>145</v>
      </c>
      <c r="L173" s="80" t="s">
        <v>146</v>
      </c>
      <c r="M173" s="80" t="s">
        <v>145</v>
      </c>
      <c r="N173" s="243" t="s">
        <v>349</v>
      </c>
      <c r="O173" s="243" t="s">
        <v>349</v>
      </c>
      <c r="P173" s="23"/>
      <c r="Q173" s="23"/>
      <c r="R173" s="261"/>
    </row>
    <row r="174" spans="1:18" hidden="1" outlineLevel="1" x14ac:dyDescent="0.15">
      <c r="A174" s="311" t="s">
        <v>286</v>
      </c>
      <c r="B174" s="23">
        <v>782</v>
      </c>
      <c r="C174" s="56">
        <f>B174*10000</f>
        <v>7820000</v>
      </c>
      <c r="D174" s="23">
        <v>5.22</v>
      </c>
      <c r="E174" s="181">
        <f>C174*(100-D174)/100</f>
        <v>7411796</v>
      </c>
      <c r="F174" s="23"/>
      <c r="G174" s="23"/>
      <c r="H174" s="23"/>
      <c r="I174" s="183"/>
      <c r="J174" s="23">
        <v>0.7</v>
      </c>
      <c r="K174" s="159">
        <v>4.22</v>
      </c>
      <c r="L174" s="23"/>
      <c r="M174" s="24"/>
      <c r="N174" s="25">
        <f>J174*(1-K174/100)*10000+L174*(1-M174/100)*10000</f>
        <v>6704.5999999999995</v>
      </c>
      <c r="O174" s="25">
        <f>N174+I174+E174</f>
        <v>7418500.5999999996</v>
      </c>
      <c r="P174" s="23"/>
      <c r="Q174" s="23"/>
      <c r="R174" s="261"/>
    </row>
    <row r="175" spans="1:18" hidden="1" outlineLevel="1" x14ac:dyDescent="0.15">
      <c r="A175" s="312" t="s">
        <v>287</v>
      </c>
      <c r="B175" s="23">
        <v>2825</v>
      </c>
      <c r="C175" s="56">
        <f>B175*10000</f>
        <v>28250000</v>
      </c>
      <c r="D175" s="23">
        <v>5.38</v>
      </c>
      <c r="E175" s="182">
        <f>C175*(100-D175)/100</f>
        <v>26730150</v>
      </c>
      <c r="F175" s="23">
        <v>3</v>
      </c>
      <c r="G175" s="56">
        <f t="shared" ref="G175:G178" si="29">F175*10000</f>
        <v>30000</v>
      </c>
      <c r="H175" s="23">
        <v>1.34</v>
      </c>
      <c r="I175" s="182">
        <f t="shared" ref="I175:I178" si="30">(1-H175/100)*G175</f>
        <v>29598</v>
      </c>
      <c r="J175" s="23">
        <v>14.5</v>
      </c>
      <c r="K175" s="159">
        <v>4.22</v>
      </c>
      <c r="L175" s="23">
        <v>142</v>
      </c>
      <c r="M175" s="383">
        <v>7</v>
      </c>
      <c r="N175" s="25">
        <f t="shared" ref="N175:N178" si="31">J175*(1-K175/100)*10000+L175*(1-M175/100)*10000</f>
        <v>1459481</v>
      </c>
      <c r="O175" s="25">
        <f>N175+I175+E175</f>
        <v>28219229</v>
      </c>
      <c r="P175" s="23"/>
      <c r="Q175" s="23"/>
      <c r="R175" s="261"/>
    </row>
    <row r="176" spans="1:18" hidden="1" outlineLevel="1" x14ac:dyDescent="0.15">
      <c r="A176" s="312" t="s">
        <v>288</v>
      </c>
      <c r="B176" s="23">
        <v>1855</v>
      </c>
      <c r="C176" s="56">
        <f>B176*10000</f>
        <v>18550000</v>
      </c>
      <c r="D176" s="23">
        <v>5.66</v>
      </c>
      <c r="E176" s="182">
        <f>C176*(100-D176)/100</f>
        <v>17500070</v>
      </c>
      <c r="F176" s="23">
        <v>152</v>
      </c>
      <c r="G176" s="56">
        <f t="shared" si="29"/>
        <v>1520000</v>
      </c>
      <c r="H176" s="23">
        <v>0.53</v>
      </c>
      <c r="I176" s="182">
        <f t="shared" si="30"/>
        <v>1511944</v>
      </c>
      <c r="J176" s="23">
        <v>3.5</v>
      </c>
      <c r="K176" s="159">
        <v>4.22</v>
      </c>
      <c r="L176" s="23">
        <v>240</v>
      </c>
      <c r="M176" s="23">
        <v>6.7</v>
      </c>
      <c r="N176" s="25">
        <f t="shared" si="31"/>
        <v>2272723</v>
      </c>
      <c r="O176" s="25">
        <f>N176+I176+E176</f>
        <v>21284737</v>
      </c>
      <c r="P176" s="23"/>
      <c r="Q176" s="23"/>
      <c r="R176" s="261"/>
    </row>
    <row r="177" spans="1:18" hidden="1" outlineLevel="1" x14ac:dyDescent="0.15">
      <c r="A177" s="312" t="s">
        <v>289</v>
      </c>
      <c r="B177" s="23">
        <v>1299</v>
      </c>
      <c r="C177" s="56">
        <f>B177*10000</f>
        <v>12990000</v>
      </c>
      <c r="D177" s="23">
        <v>5.59</v>
      </c>
      <c r="E177" s="182">
        <f>C177*(100-D177)/100</f>
        <v>12263859</v>
      </c>
      <c r="F177" s="23">
        <v>29</v>
      </c>
      <c r="G177" s="56">
        <f t="shared" si="29"/>
        <v>290000</v>
      </c>
      <c r="H177" s="23">
        <v>0.66</v>
      </c>
      <c r="I177" s="182">
        <f t="shared" si="30"/>
        <v>288086</v>
      </c>
      <c r="J177" s="23"/>
      <c r="K177" s="159"/>
      <c r="L177" s="23"/>
      <c r="M177" s="24"/>
      <c r="N177" s="25">
        <f t="shared" si="31"/>
        <v>0</v>
      </c>
      <c r="O177" s="25">
        <f>N177+I177+E177</f>
        <v>12551945</v>
      </c>
      <c r="P177" s="23"/>
      <c r="Q177" s="23"/>
      <c r="R177" s="261"/>
    </row>
    <row r="178" spans="1:18" hidden="1" outlineLevel="1" x14ac:dyDescent="0.15">
      <c r="A178" s="351" t="s">
        <v>290</v>
      </c>
      <c r="B178" s="23">
        <v>886</v>
      </c>
      <c r="C178" s="56">
        <f>B178*10000</f>
        <v>8860000</v>
      </c>
      <c r="D178" s="386">
        <v>5.0999999999999996</v>
      </c>
      <c r="E178" s="182">
        <f>C178*(100-D178)/100</f>
        <v>8408140</v>
      </c>
      <c r="F178" s="23">
        <v>276</v>
      </c>
      <c r="G178" s="56">
        <f t="shared" si="29"/>
        <v>2760000</v>
      </c>
      <c r="H178" s="23">
        <v>0.17</v>
      </c>
      <c r="I178" s="186">
        <f t="shared" si="30"/>
        <v>2755308</v>
      </c>
      <c r="J178" s="23">
        <v>8.8000000000000007</v>
      </c>
      <c r="K178" s="159">
        <v>4.22</v>
      </c>
      <c r="L178" s="23"/>
      <c r="M178" s="24"/>
      <c r="N178" s="25">
        <f t="shared" si="31"/>
        <v>84286.399999999994</v>
      </c>
      <c r="O178" s="25">
        <f>N178+I178+E178</f>
        <v>11247734.4</v>
      </c>
      <c r="P178" s="23"/>
      <c r="Q178" s="23"/>
      <c r="R178" s="261"/>
    </row>
    <row r="179" spans="1:18" hidden="1" outlineLevel="1" x14ac:dyDescent="0.15">
      <c r="A179" s="473" t="s">
        <v>343</v>
      </c>
      <c r="B179" s="27"/>
      <c r="C179" s="57"/>
      <c r="D179" s="79"/>
      <c r="E179" s="78">
        <f>SUM(E174:E178)</f>
        <v>72314015</v>
      </c>
      <c r="F179" s="27"/>
      <c r="G179" s="27"/>
      <c r="H179" s="27"/>
      <c r="I179" s="346">
        <f>SUM(I175:I178)</f>
        <v>4584936</v>
      </c>
      <c r="J179" s="27"/>
      <c r="K179" s="188"/>
      <c r="L179" s="27"/>
      <c r="M179" s="28"/>
      <c r="N179" s="58">
        <f>SUM(N174:N178)</f>
        <v>3823195</v>
      </c>
      <c r="O179" s="169">
        <f>SUM(O174:O178)</f>
        <v>80722146</v>
      </c>
      <c r="P179" s="23"/>
      <c r="Q179" s="23"/>
      <c r="R179" s="261"/>
    </row>
    <row r="180" spans="1:18" hidden="1" outlineLevel="1" x14ac:dyDescent="0.15">
      <c r="A180" s="267" t="s">
        <v>246</v>
      </c>
      <c r="B180" s="23"/>
      <c r="C180" s="56"/>
      <c r="D180" s="79"/>
      <c r="E180" s="159"/>
      <c r="F180" s="23"/>
      <c r="G180" s="23"/>
      <c r="H180" s="23"/>
      <c r="I180" s="23"/>
      <c r="J180" s="23"/>
      <c r="K180" s="23"/>
      <c r="L180" s="23"/>
      <c r="M180" s="24"/>
      <c r="N180" s="24"/>
      <c r="O180" s="159"/>
      <c r="P180" s="23"/>
      <c r="Q180" s="23"/>
      <c r="R180" s="261"/>
    </row>
    <row r="181" spans="1:18" hidden="1" outlineLevel="1" x14ac:dyDescent="0.15">
      <c r="A181" s="267"/>
      <c r="B181" s="159"/>
      <c r="C181" s="159"/>
      <c r="D181" s="159"/>
      <c r="E181" s="159"/>
      <c r="F181" s="159"/>
      <c r="G181" s="159"/>
      <c r="H181" s="159"/>
      <c r="I181" s="159"/>
      <c r="J181" s="159"/>
      <c r="K181" s="159"/>
      <c r="L181" s="159"/>
      <c r="M181" s="159"/>
      <c r="N181" s="159"/>
      <c r="O181" s="268"/>
      <c r="P181" s="159"/>
      <c r="Q181" s="159"/>
      <c r="R181" s="261"/>
    </row>
    <row r="182" spans="1:18" hidden="1" outlineLevel="1" x14ac:dyDescent="0.15">
      <c r="A182" s="267"/>
      <c r="B182" s="159"/>
      <c r="C182" s="159"/>
      <c r="D182" s="159"/>
      <c r="E182" s="159"/>
      <c r="F182" s="159"/>
      <c r="G182" s="159"/>
      <c r="H182" s="159"/>
      <c r="I182" s="159"/>
      <c r="J182" s="159"/>
      <c r="K182" s="159"/>
      <c r="L182" s="159"/>
      <c r="M182" s="159"/>
      <c r="N182" s="159"/>
      <c r="O182" s="159"/>
      <c r="P182" s="159"/>
      <c r="Q182" s="159"/>
      <c r="R182" s="261"/>
    </row>
    <row r="183" spans="1:18" ht="42.75" hidden="1" customHeight="1" outlineLevel="1" x14ac:dyDescent="0.15">
      <c r="A183" s="1041" t="s">
        <v>167</v>
      </c>
      <c r="B183" s="1042"/>
      <c r="C183" s="1042"/>
      <c r="D183" s="1042"/>
      <c r="E183" s="1042"/>
      <c r="F183" s="1042"/>
      <c r="G183" s="1042"/>
      <c r="H183" s="1042"/>
      <c r="I183" s="1042"/>
      <c r="J183" s="1042"/>
      <c r="K183" s="1042"/>
      <c r="L183" s="1042"/>
      <c r="M183" s="21"/>
      <c r="N183" s="21"/>
      <c r="O183" s="159"/>
      <c r="P183" s="159"/>
      <c r="Q183" s="159"/>
      <c r="R183" s="261"/>
    </row>
    <row r="184" spans="1:18" ht="34.5" hidden="1" outlineLevel="1" x14ac:dyDescent="0.15">
      <c r="A184" s="72"/>
      <c r="B184" s="247" t="s">
        <v>349</v>
      </c>
      <c r="C184" s="79"/>
      <c r="D184" s="224" t="s">
        <v>106</v>
      </c>
      <c r="E184" s="224" t="s">
        <v>107</v>
      </c>
      <c r="F184" s="224" t="s">
        <v>108</v>
      </c>
      <c r="G184" s="224" t="s">
        <v>109</v>
      </c>
      <c r="H184" s="248"/>
      <c r="I184" s="224" t="s">
        <v>113</v>
      </c>
      <c r="J184" s="224" t="s">
        <v>110</v>
      </c>
      <c r="K184" s="224" t="s">
        <v>111</v>
      </c>
      <c r="L184" s="226" t="s">
        <v>112</v>
      </c>
      <c r="M184" s="21"/>
      <c r="N184" s="21"/>
      <c r="O184" s="159"/>
      <c r="P184" s="159"/>
      <c r="Q184" s="159"/>
      <c r="R184" s="261"/>
    </row>
    <row r="185" spans="1:18" ht="109.5" hidden="1" customHeight="1" outlineLevel="1" x14ac:dyDescent="0.15">
      <c r="A185" s="221" t="s">
        <v>364</v>
      </c>
      <c r="B185" s="24">
        <f>O179</f>
        <v>80722146</v>
      </c>
      <c r="C185" s="219" t="s">
        <v>365</v>
      </c>
      <c r="D185" s="263">
        <f>N166</f>
        <v>645065581.16960728</v>
      </c>
      <c r="E185" s="263">
        <f>O166</f>
        <v>7183.8376035999991</v>
      </c>
      <c r="F185" s="263">
        <f>P166</f>
        <v>9771.6292280399994</v>
      </c>
      <c r="G185" s="263">
        <f>Q166</f>
        <v>648157122.61965311</v>
      </c>
      <c r="H185" s="432" t="s">
        <v>461</v>
      </c>
      <c r="I185" s="172">
        <f>D185/B185</f>
        <v>7.9911847384434909</v>
      </c>
      <c r="J185" s="172">
        <f>E185/B185</f>
        <v>8.8994631084262792E-5</v>
      </c>
      <c r="K185" s="172">
        <f>F185/B185</f>
        <v>1.2105264431448589E-4</v>
      </c>
      <c r="L185" s="173">
        <f>G185/B185</f>
        <v>8.0294832922263133</v>
      </c>
      <c r="M185" s="21"/>
      <c r="N185" s="21"/>
      <c r="O185" s="159"/>
      <c r="P185" s="159"/>
      <c r="Q185" s="159"/>
      <c r="R185" s="261"/>
    </row>
    <row r="186" spans="1:18" ht="141.75" hidden="1" customHeight="1" outlineLevel="1" x14ac:dyDescent="0.15">
      <c r="A186" s="221" t="s">
        <v>453</v>
      </c>
      <c r="B186" s="24">
        <f>'06-11年电网电量交换Grid Exchange'!E40+'06-11年电网电量交换Grid Exchange'!E41</f>
        <v>5322524</v>
      </c>
      <c r="C186" s="54" t="s">
        <v>292</v>
      </c>
      <c r="D186" s="263">
        <f>'06-11年电网电量交换Grid Exchange'!$E$41*华北电网North!I182</f>
        <v>17580528.458390366</v>
      </c>
      <c r="E186" s="263">
        <f>'06-11年电网电量交换Grid Exchange'!$E$41*华北电网North!J182</f>
        <v>195.23521562030766</v>
      </c>
      <c r="F186" s="263">
        <f>'06-11年电网电量交换Grid Exchange'!$E$41*华北电网North!K182</f>
        <v>267.37867968527888</v>
      </c>
      <c r="G186" s="263">
        <f>'06-11年电网电量交换Grid Exchange'!$E$41*华北电网North!L182</f>
        <v>17665088.185327083</v>
      </c>
      <c r="H186" s="453" t="s">
        <v>455</v>
      </c>
      <c r="I186" s="172">
        <f>SUM(D185:D187)/(B186+B185)</f>
        <v>7.9759420166452584</v>
      </c>
      <c r="J186" s="172">
        <f>SUM(E185:E187)/(B186+B185)</f>
        <v>8.8768816535436733E-5</v>
      </c>
      <c r="K186" s="172">
        <f>SUM(F185:F187)/(B186+B185)</f>
        <v>1.2088194211612013E-4</v>
      </c>
      <c r="L186" s="173">
        <f>SUM(G185:G187)/(B186+B185)</f>
        <v>8.0141840558092454</v>
      </c>
      <c r="M186" s="21"/>
      <c r="N186" s="21"/>
      <c r="O186" s="159"/>
      <c r="P186" s="159"/>
      <c r="Q186" s="159"/>
      <c r="R186" s="261"/>
    </row>
    <row r="187" spans="1:18" ht="35.25" hidden="1" customHeight="1" outlineLevel="1" x14ac:dyDescent="0.15">
      <c r="A187" s="266"/>
      <c r="B187" s="159"/>
      <c r="C187" s="54" t="s">
        <v>293</v>
      </c>
      <c r="D187" s="263">
        <f>'06-11年电网电量交换Grid Exchange'!$E$40*华中电网Central!I185</f>
        <v>23641189.133378096</v>
      </c>
      <c r="E187" s="263">
        <f>'06-11年电网电量交换Grid Exchange'!$E$40*华中电网Central!J185</f>
        <v>259.01070586189019</v>
      </c>
      <c r="F187" s="263">
        <f>'06-11年电网电量交换Grid Exchange'!$E$40*华中电网Central!K185</f>
        <v>362.23891061538035</v>
      </c>
      <c r="G187" s="263">
        <f>'06-11年电网电量交换Grid Exchange'!$E$40*华中电网Central!L185</f>
        <v>23755611.596388035</v>
      </c>
      <c r="H187" s="159"/>
      <c r="I187" s="159"/>
      <c r="J187" s="159"/>
      <c r="K187" s="159"/>
      <c r="L187" s="194"/>
      <c r="M187" s="159"/>
      <c r="N187" s="159"/>
      <c r="O187" s="159"/>
      <c r="P187" s="159"/>
      <c r="Q187" s="159"/>
      <c r="R187" s="261"/>
    </row>
    <row r="188" spans="1:18" ht="34.5" hidden="1" customHeight="1" outlineLevel="1" x14ac:dyDescent="0.15">
      <c r="A188" s="266"/>
      <c r="B188" s="159"/>
      <c r="C188" s="399"/>
      <c r="D188" s="174"/>
      <c r="E188" s="23"/>
      <c r="F188" s="193"/>
      <c r="G188" s="263"/>
      <c r="H188" s="1023"/>
      <c r="I188" s="1023"/>
      <c r="J188" s="1023"/>
      <c r="K188" s="1023"/>
      <c r="L188" s="173"/>
      <c r="M188" s="21"/>
      <c r="N188" s="21"/>
      <c r="O188" s="159"/>
      <c r="P188" s="159"/>
      <c r="Q188" s="159"/>
      <c r="R188" s="261"/>
    </row>
    <row r="189" spans="1:18" hidden="1" outlineLevel="1" x14ac:dyDescent="0.15">
      <c r="A189" s="269"/>
      <c r="B189" s="187"/>
      <c r="C189" s="35"/>
      <c r="D189" s="187"/>
      <c r="E189" s="77"/>
      <c r="F189" s="196"/>
      <c r="G189" s="348"/>
      <c r="H189" s="187"/>
      <c r="I189" s="177"/>
      <c r="J189" s="177"/>
      <c r="K189" s="187"/>
      <c r="L189" s="197"/>
      <c r="M189" s="21"/>
      <c r="N189" s="21"/>
      <c r="O189" s="159"/>
      <c r="P189" s="159"/>
      <c r="Q189" s="159"/>
      <c r="R189" s="261"/>
    </row>
    <row r="190" spans="1:18" ht="16.5" hidden="1" outlineLevel="1" thickBot="1" x14ac:dyDescent="0.2">
      <c r="A190" s="270"/>
      <c r="B190" s="271"/>
      <c r="C190" s="271"/>
      <c r="D190" s="271"/>
      <c r="E190" s="271"/>
      <c r="F190" s="271"/>
      <c r="G190" s="271"/>
      <c r="H190" s="271"/>
      <c r="I190" s="271"/>
      <c r="J190" s="271"/>
      <c r="K190" s="271"/>
      <c r="L190" s="271"/>
      <c r="M190" s="271"/>
      <c r="N190" s="271"/>
      <c r="O190" s="271"/>
      <c r="P190" s="271"/>
      <c r="Q190" s="271"/>
      <c r="R190" s="272"/>
    </row>
    <row r="191" spans="1:18" collapsed="1" x14ac:dyDescent="0.15"/>
    <row r="192" spans="1:18" ht="18.75" x14ac:dyDescent="0.15">
      <c r="A192" s="338" t="s">
        <v>52</v>
      </c>
    </row>
    <row r="193" spans="1:18" ht="42.75" hidden="1" customHeight="1" outlineLevel="1" thickTop="1" x14ac:dyDescent="0.15">
      <c r="A193" s="1078" t="s">
        <v>23</v>
      </c>
      <c r="B193" s="1079"/>
      <c r="C193" s="1079"/>
      <c r="D193" s="1079"/>
      <c r="E193" s="1079"/>
      <c r="F193" s="1079"/>
      <c r="G193" s="1079"/>
      <c r="H193" s="1079"/>
      <c r="I193" s="1079"/>
      <c r="J193" s="1079"/>
      <c r="K193" s="1079"/>
      <c r="L193" s="1079"/>
      <c r="M193" s="1079"/>
      <c r="N193" s="1079"/>
      <c r="O193" s="1079"/>
      <c r="P193" s="1079"/>
      <c r="Q193" s="1079"/>
      <c r="R193" s="274"/>
    </row>
    <row r="194" spans="1:18" ht="97.5" hidden="1" outlineLevel="1" x14ac:dyDescent="0.15">
      <c r="A194" s="275" t="s">
        <v>398</v>
      </c>
      <c r="B194" s="224" t="s">
        <v>399</v>
      </c>
      <c r="C194" s="224" t="s">
        <v>278</v>
      </c>
      <c r="D194" s="224" t="s">
        <v>279</v>
      </c>
      <c r="E194" s="224" t="s">
        <v>280</v>
      </c>
      <c r="F194" s="224" t="s">
        <v>281</v>
      </c>
      <c r="G194" s="224" t="s">
        <v>282</v>
      </c>
      <c r="H194" s="224" t="s">
        <v>255</v>
      </c>
      <c r="I194" s="224" t="s">
        <v>156</v>
      </c>
      <c r="J194" s="224" t="s">
        <v>218</v>
      </c>
      <c r="K194" s="225" t="s">
        <v>217</v>
      </c>
      <c r="L194" s="224" t="s">
        <v>94</v>
      </c>
      <c r="M194" s="224" t="s">
        <v>95</v>
      </c>
      <c r="N194" s="224" t="s">
        <v>98</v>
      </c>
      <c r="O194" s="224" t="s">
        <v>99</v>
      </c>
      <c r="P194" s="224" t="s">
        <v>100</v>
      </c>
      <c r="Q194" s="226" t="s">
        <v>101</v>
      </c>
      <c r="R194" s="276"/>
    </row>
    <row r="195" spans="1:18" ht="66" hidden="1" outlineLevel="1" x14ac:dyDescent="0.15">
      <c r="A195" s="105"/>
      <c r="B195" s="46"/>
      <c r="C195" s="46"/>
      <c r="D195" s="46"/>
      <c r="E195" s="46"/>
      <c r="F195" s="46"/>
      <c r="G195" s="46"/>
      <c r="H195" s="46"/>
      <c r="I195" s="262" t="s">
        <v>92</v>
      </c>
      <c r="J195" s="46" t="s">
        <v>404</v>
      </c>
      <c r="K195" s="262" t="s">
        <v>93</v>
      </c>
      <c r="L195" s="262" t="s">
        <v>96</v>
      </c>
      <c r="M195" s="262" t="s">
        <v>97</v>
      </c>
      <c r="N195" s="262" t="s">
        <v>405</v>
      </c>
      <c r="O195" s="262" t="s">
        <v>405</v>
      </c>
      <c r="P195" s="262" t="s">
        <v>405</v>
      </c>
      <c r="Q195" s="251" t="s">
        <v>405</v>
      </c>
      <c r="R195" s="276"/>
    </row>
    <row r="196" spans="1:18" hidden="1" outlineLevel="1" x14ac:dyDescent="0.15">
      <c r="A196" s="198"/>
      <c r="B196" s="163"/>
      <c r="C196" s="163" t="s">
        <v>380</v>
      </c>
      <c r="D196" s="164" t="s">
        <v>381</v>
      </c>
      <c r="E196" s="164" t="s">
        <v>382</v>
      </c>
      <c r="F196" s="164" t="s">
        <v>388</v>
      </c>
      <c r="G196" s="164" t="s">
        <v>384</v>
      </c>
      <c r="H196" s="164" t="s">
        <v>389</v>
      </c>
      <c r="I196" s="163" t="s">
        <v>386</v>
      </c>
      <c r="J196" s="164" t="s">
        <v>378</v>
      </c>
      <c r="K196" s="165" t="s">
        <v>379</v>
      </c>
      <c r="L196" s="164" t="s">
        <v>375</v>
      </c>
      <c r="M196" s="164" t="s">
        <v>376</v>
      </c>
      <c r="N196" s="164" t="s">
        <v>224</v>
      </c>
      <c r="O196" s="277" t="s">
        <v>283</v>
      </c>
      <c r="P196" s="252" t="s">
        <v>284</v>
      </c>
      <c r="Q196" s="314" t="s">
        <v>285</v>
      </c>
      <c r="R196" s="276"/>
    </row>
    <row r="197" spans="1:18" ht="39" hidden="1" customHeight="1" outlineLevel="1" x14ac:dyDescent="0.15">
      <c r="A197" s="343" t="s">
        <v>324</v>
      </c>
      <c r="B197" s="329" t="s">
        <v>406</v>
      </c>
      <c r="C197" s="180">
        <v>3421.2</v>
      </c>
      <c r="D197" s="64">
        <v>12612.92</v>
      </c>
      <c r="E197" s="119">
        <v>8254.08</v>
      </c>
      <c r="F197" s="64">
        <v>5230.09</v>
      </c>
      <c r="G197" s="64">
        <v>3371.11</v>
      </c>
      <c r="H197" s="68">
        <f>SUM(C197:G197)</f>
        <v>32889.399999999994</v>
      </c>
      <c r="I197" s="332">
        <f>'燃料参数Fuel EF'!B3</f>
        <v>26.37</v>
      </c>
      <c r="J197" s="14">
        <f>'燃料参数Fuel EF'!C3</f>
        <v>98</v>
      </c>
      <c r="K197" s="333">
        <f>'燃料参数Fuel EF'!D3</f>
        <v>20908</v>
      </c>
      <c r="L197" s="332">
        <v>1E-3</v>
      </c>
      <c r="M197" s="332">
        <v>1.5E-3</v>
      </c>
      <c r="N197" s="282">
        <f>H197*K197*I197*J197*44/12/100/100</f>
        <v>651592501.89966238</v>
      </c>
      <c r="O197" s="282">
        <f t="shared" ref="O197:O217" si="32">H197*K197*L197/100</f>
        <v>6876.5157519999993</v>
      </c>
      <c r="P197" s="264">
        <f t="shared" ref="P197:P217" si="33">H197*K197*M197/100</f>
        <v>10314.773627999999</v>
      </c>
      <c r="Q197" s="234">
        <f>N197+O197*25+P197*298</f>
        <v>654838217.33460641</v>
      </c>
      <c r="R197" s="276"/>
    </row>
    <row r="198" spans="1:18" ht="31.5" hidden="1" outlineLevel="1" x14ac:dyDescent="0.15">
      <c r="A198" s="283" t="s">
        <v>325</v>
      </c>
      <c r="B198" s="236" t="s">
        <v>406</v>
      </c>
      <c r="C198" s="64"/>
      <c r="D198" s="64"/>
      <c r="E198" s="119"/>
      <c r="F198" s="64"/>
      <c r="G198" s="64"/>
      <c r="H198" s="68">
        <f t="shared" ref="H198:H218" si="34">SUM(C198:G198)</f>
        <v>0</v>
      </c>
      <c r="I198" s="279">
        <f>'燃料参数Fuel EF'!B4</f>
        <v>25.41</v>
      </c>
      <c r="J198" s="15">
        <f>'燃料参数Fuel EF'!C4</f>
        <v>98</v>
      </c>
      <c r="K198" s="280">
        <f>'燃料参数Fuel EF'!D4</f>
        <v>26344</v>
      </c>
      <c r="L198" s="279">
        <v>1E-3</v>
      </c>
      <c r="M198" s="279">
        <v>1.5E-3</v>
      </c>
      <c r="N198" s="282">
        <f t="shared" ref="N198:N217" si="35">H198*K198*I198*J198*44/12/100/100</f>
        <v>0</v>
      </c>
      <c r="O198" s="282">
        <f t="shared" si="32"/>
        <v>0</v>
      </c>
      <c r="P198" s="264">
        <f t="shared" si="33"/>
        <v>0</v>
      </c>
      <c r="Q198" s="234">
        <f t="shared" ref="Q198:Q218" si="36">N198+O198*25+P198*298</f>
        <v>0</v>
      </c>
      <c r="R198" s="276"/>
    </row>
    <row r="199" spans="1:18" ht="31.5" hidden="1" outlineLevel="1" x14ac:dyDescent="0.15">
      <c r="A199" s="283" t="s">
        <v>326</v>
      </c>
      <c r="B199" s="236" t="s">
        <v>406</v>
      </c>
      <c r="C199" s="64"/>
      <c r="D199" s="64">
        <v>230.14</v>
      </c>
      <c r="E199" s="119">
        <v>2.25</v>
      </c>
      <c r="F199" s="64">
        <v>1301.82</v>
      </c>
      <c r="G199" s="64"/>
      <c r="H199" s="68">
        <f t="shared" si="34"/>
        <v>1534.21</v>
      </c>
      <c r="I199" s="279">
        <f>'燃料参数Fuel EF'!B5</f>
        <v>25.41</v>
      </c>
      <c r="J199" s="15">
        <f>'燃料参数Fuel EF'!C5</f>
        <v>98</v>
      </c>
      <c r="K199" s="280">
        <f>'燃料参数Fuel EF'!D5</f>
        <v>10454</v>
      </c>
      <c r="L199" s="279">
        <v>1E-3</v>
      </c>
      <c r="M199" s="279">
        <v>1.5E-3</v>
      </c>
      <c r="N199" s="282">
        <f t="shared" si="35"/>
        <v>14644328.963088436</v>
      </c>
      <c r="O199" s="282">
        <f t="shared" si="32"/>
        <v>160.38631340000001</v>
      </c>
      <c r="P199" s="264">
        <f t="shared" si="33"/>
        <v>240.57947010000001</v>
      </c>
      <c r="Q199" s="234">
        <f t="shared" si="36"/>
        <v>14720031.303013235</v>
      </c>
      <c r="R199" s="276"/>
    </row>
    <row r="200" spans="1:18" ht="31.5" hidden="1" outlineLevel="1" x14ac:dyDescent="0.15">
      <c r="A200" s="283" t="s">
        <v>327</v>
      </c>
      <c r="B200" s="236" t="s">
        <v>406</v>
      </c>
      <c r="C200" s="41"/>
      <c r="D200" s="41"/>
      <c r="E200" s="117"/>
      <c r="F200" s="21"/>
      <c r="G200" s="21"/>
      <c r="H200" s="68">
        <f t="shared" si="34"/>
        <v>0</v>
      </c>
      <c r="I200" s="279">
        <f>'燃料参数Fuel EF'!B6</f>
        <v>33.56</v>
      </c>
      <c r="J200" s="15">
        <f>'燃料参数Fuel EF'!C6</f>
        <v>98</v>
      </c>
      <c r="K200" s="280">
        <f>'燃料参数Fuel EF'!D6</f>
        <v>17584</v>
      </c>
      <c r="L200" s="279">
        <v>1E-3</v>
      </c>
      <c r="M200" s="279">
        <v>1.5E-3</v>
      </c>
      <c r="N200" s="282">
        <f t="shared" si="35"/>
        <v>0</v>
      </c>
      <c r="O200" s="282">
        <f t="shared" si="32"/>
        <v>0</v>
      </c>
      <c r="P200" s="264">
        <f t="shared" si="33"/>
        <v>0</v>
      </c>
      <c r="Q200" s="234">
        <f t="shared" si="36"/>
        <v>0</v>
      </c>
      <c r="R200" s="276"/>
    </row>
    <row r="201" spans="1:18" ht="35.25" hidden="1" customHeight="1" outlineLevel="1" x14ac:dyDescent="0.15">
      <c r="A201" s="300" t="s">
        <v>203</v>
      </c>
      <c r="B201" s="236" t="s">
        <v>406</v>
      </c>
      <c r="C201" s="41"/>
      <c r="D201" s="41">
        <v>20.69</v>
      </c>
      <c r="E201" s="117">
        <v>1.4</v>
      </c>
      <c r="F201" s="41">
        <v>236.33</v>
      </c>
      <c r="G201" s="41">
        <v>34.67</v>
      </c>
      <c r="H201" s="68">
        <f t="shared" si="34"/>
        <v>293.09000000000003</v>
      </c>
      <c r="I201" s="279">
        <f>'燃料参数Fuel EF'!B20</f>
        <v>25.8</v>
      </c>
      <c r="J201" s="279">
        <f>'燃料参数Fuel EF'!C20</f>
        <v>98</v>
      </c>
      <c r="K201" s="279">
        <f>'燃料参数Fuel EF'!D20</f>
        <v>8363</v>
      </c>
      <c r="L201" s="279">
        <f>'燃料参数Fuel EF'!E20</f>
        <v>1E-3</v>
      </c>
      <c r="M201" s="279">
        <f>'燃料参数Fuel EF'!F20</f>
        <v>1.5E-3</v>
      </c>
      <c r="N201" s="282">
        <f t="shared" ref="N201" si="37">H201*K201*I201*J201*44/12/100/100</f>
        <v>2272376.6070236005</v>
      </c>
      <c r="O201" s="282">
        <f t="shared" ref="O201" si="38">H201*K201*L201/100</f>
        <v>24.511116700000002</v>
      </c>
      <c r="P201" s="264">
        <f t="shared" ref="P201" si="39">H201*K201*M201/100</f>
        <v>36.766675050000011</v>
      </c>
      <c r="Q201" s="234">
        <f t="shared" ref="Q201" si="40">N201+O201*25+P201*298</f>
        <v>2283945.8541060006</v>
      </c>
      <c r="R201" s="276"/>
    </row>
    <row r="202" spans="1:18" ht="31.5" hidden="1" outlineLevel="1" x14ac:dyDescent="0.15">
      <c r="A202" s="283" t="s">
        <v>328</v>
      </c>
      <c r="B202" s="236" t="s">
        <v>406</v>
      </c>
      <c r="C202" s="64"/>
      <c r="D202" s="64"/>
      <c r="E202" s="119"/>
      <c r="F202" s="64"/>
      <c r="G202" s="64"/>
      <c r="H202" s="68">
        <f t="shared" si="34"/>
        <v>0</v>
      </c>
      <c r="I202" s="279">
        <f>'燃料参数Fuel EF'!B7</f>
        <v>29.42</v>
      </c>
      <c r="J202" s="15">
        <f>'燃料参数Fuel EF'!C7</f>
        <v>93</v>
      </c>
      <c r="K202" s="280">
        <f>'燃料参数Fuel EF'!D7</f>
        <v>28435</v>
      </c>
      <c r="L202" s="279">
        <v>1E-3</v>
      </c>
      <c r="M202" s="279">
        <v>1.5E-3</v>
      </c>
      <c r="N202" s="282">
        <f t="shared" si="35"/>
        <v>0</v>
      </c>
      <c r="O202" s="282">
        <f t="shared" si="32"/>
        <v>0</v>
      </c>
      <c r="P202" s="264">
        <f t="shared" si="33"/>
        <v>0</v>
      </c>
      <c r="Q202" s="234">
        <f t="shared" si="36"/>
        <v>0</v>
      </c>
      <c r="R202" s="276"/>
    </row>
    <row r="203" spans="1:18" ht="31.5" hidden="1" outlineLevel="1" x14ac:dyDescent="0.15">
      <c r="A203" s="283" t="s">
        <v>329</v>
      </c>
      <c r="B203" s="236" t="s">
        <v>323</v>
      </c>
      <c r="C203" s="64">
        <v>0.67</v>
      </c>
      <c r="D203" s="180">
        <v>10.8</v>
      </c>
      <c r="E203" s="119">
        <v>0.26</v>
      </c>
      <c r="F203" s="64">
        <v>5.28</v>
      </c>
      <c r="G203" s="64">
        <v>0.19</v>
      </c>
      <c r="H203" s="68">
        <f t="shared" si="34"/>
        <v>17.200000000000003</v>
      </c>
      <c r="I203" s="279">
        <f>'燃料参数Fuel EF'!B8</f>
        <v>13.58</v>
      </c>
      <c r="J203" s="15">
        <f>'燃料参数Fuel EF'!C8</f>
        <v>99</v>
      </c>
      <c r="K203" s="280">
        <f>'燃料参数Fuel EF'!D8</f>
        <v>173535</v>
      </c>
      <c r="L203" s="279">
        <v>1E-3</v>
      </c>
      <c r="M203" s="279">
        <v>1E-4</v>
      </c>
      <c r="N203" s="282">
        <f t="shared" si="35"/>
        <v>1471370.0851080001</v>
      </c>
      <c r="O203" s="282">
        <f t="shared" si="32"/>
        <v>29.848020000000005</v>
      </c>
      <c r="P203" s="264">
        <f t="shared" si="33"/>
        <v>2.9848020000000006</v>
      </c>
      <c r="Q203" s="234">
        <f t="shared" si="36"/>
        <v>1473005.7566040002</v>
      </c>
      <c r="R203" s="276"/>
    </row>
    <row r="204" spans="1:18" ht="52.5" hidden="1" customHeight="1" outlineLevel="1" x14ac:dyDescent="0.15">
      <c r="A204" s="300" t="s">
        <v>204</v>
      </c>
      <c r="B204" s="236" t="s">
        <v>323</v>
      </c>
      <c r="C204" s="64">
        <v>106.03</v>
      </c>
      <c r="D204" s="64">
        <v>108.95</v>
      </c>
      <c r="E204" s="119">
        <v>14.19</v>
      </c>
      <c r="F204" s="64">
        <v>76.22</v>
      </c>
      <c r="G204" s="64">
        <v>6.21</v>
      </c>
      <c r="H204" s="68">
        <f t="shared" si="34"/>
        <v>311.59999999999997</v>
      </c>
      <c r="I204" s="279">
        <f>'燃料参数Fuel EF'!B21</f>
        <v>70.8</v>
      </c>
      <c r="J204" s="279">
        <f>'燃料参数Fuel EF'!C21</f>
        <v>99</v>
      </c>
      <c r="K204" s="279">
        <f>'燃料参数Fuel EF'!D21</f>
        <v>37630</v>
      </c>
      <c r="L204" s="279">
        <f>'燃料参数Fuel EF'!E21</f>
        <v>1E-3</v>
      </c>
      <c r="M204" s="279">
        <f>'燃料参数Fuel EF'!F21</f>
        <v>1E-4</v>
      </c>
      <c r="N204" s="282">
        <f t="shared" ref="N204" si="41">H204*K204*I204*J204*44/12/100/100</f>
        <v>30135024.580319997</v>
      </c>
      <c r="O204" s="282">
        <f t="shared" ref="O204" si="42">H204*K204*L204/100</f>
        <v>117.25507999999998</v>
      </c>
      <c r="P204" s="264">
        <f t="shared" ref="P204" si="43">H204*K204*M204/100</f>
        <v>11.725508</v>
      </c>
      <c r="Q204" s="234">
        <f t="shared" ref="Q204" si="44">N204+O204*25+P204*298</f>
        <v>30141450.158703998</v>
      </c>
      <c r="R204" s="276"/>
    </row>
    <row r="205" spans="1:18" ht="48.75" hidden="1" customHeight="1" outlineLevel="1" x14ac:dyDescent="0.15">
      <c r="A205" s="300" t="s">
        <v>205</v>
      </c>
      <c r="B205" s="236" t="s">
        <v>323</v>
      </c>
      <c r="C205" s="64">
        <v>12.19</v>
      </c>
      <c r="D205" s="64">
        <v>4.3099999999999996</v>
      </c>
      <c r="E205" s="119">
        <v>0.95</v>
      </c>
      <c r="F205" s="64">
        <v>1.0900000000000001</v>
      </c>
      <c r="G205" s="64">
        <v>0.46</v>
      </c>
      <c r="H205" s="68">
        <f t="shared" si="34"/>
        <v>19</v>
      </c>
      <c r="I205" s="279">
        <f>'燃料参数Fuel EF'!B22</f>
        <v>46.9</v>
      </c>
      <c r="J205" s="279">
        <f>'燃料参数Fuel EF'!C22</f>
        <v>99</v>
      </c>
      <c r="K205" s="279">
        <f>'燃料参数Fuel EF'!D22</f>
        <v>79450</v>
      </c>
      <c r="L205" s="279">
        <f>'燃料参数Fuel EF'!E22</f>
        <v>1E-3</v>
      </c>
      <c r="M205" s="279">
        <f>'燃料参数Fuel EF'!F22</f>
        <v>1E-4</v>
      </c>
      <c r="N205" s="282">
        <f t="shared" ref="N205" si="45">H205*K205*I205*J205*44/12/100/100</f>
        <v>2569963.5885000001</v>
      </c>
      <c r="O205" s="282">
        <f t="shared" ref="O205" si="46">H205*K205*L205/100</f>
        <v>15.095499999999999</v>
      </c>
      <c r="P205" s="264">
        <f t="shared" ref="P205" si="47">H205*K205*M205/100</f>
        <v>1.5095500000000002</v>
      </c>
      <c r="Q205" s="234">
        <f t="shared" ref="Q205" si="48">N205+O205*25+P205*298</f>
        <v>2570790.8219000003</v>
      </c>
      <c r="R205" s="276"/>
    </row>
    <row r="206" spans="1:18" ht="31.5" hidden="1" outlineLevel="1" x14ac:dyDescent="0.15">
      <c r="A206" s="283" t="s">
        <v>330</v>
      </c>
      <c r="B206" s="236" t="s">
        <v>323</v>
      </c>
      <c r="C206" s="64"/>
      <c r="D206" s="64"/>
      <c r="E206" s="119"/>
      <c r="F206" s="64"/>
      <c r="G206" s="64"/>
      <c r="H206" s="68">
        <f t="shared" si="34"/>
        <v>0</v>
      </c>
      <c r="I206" s="301">
        <f>'燃料参数Fuel EF'!B9</f>
        <v>12.2</v>
      </c>
      <c r="J206" s="15">
        <f>'燃料参数Fuel EF'!C9</f>
        <v>99</v>
      </c>
      <c r="K206" s="280">
        <f>'燃料参数Fuel EF'!D9</f>
        <v>202218</v>
      </c>
      <c r="L206" s="279">
        <v>1E-3</v>
      </c>
      <c r="M206" s="279">
        <v>1E-4</v>
      </c>
      <c r="N206" s="282">
        <f t="shared" si="35"/>
        <v>0</v>
      </c>
      <c r="O206" s="282">
        <f t="shared" si="32"/>
        <v>0</v>
      </c>
      <c r="P206" s="264">
        <f t="shared" si="33"/>
        <v>0</v>
      </c>
      <c r="Q206" s="234">
        <f t="shared" si="36"/>
        <v>0</v>
      </c>
      <c r="R206" s="276"/>
    </row>
    <row r="207" spans="1:18" ht="31.5" hidden="1" outlineLevel="1" x14ac:dyDescent="0.15">
      <c r="A207" s="283" t="s">
        <v>331</v>
      </c>
      <c r="B207" s="236" t="s">
        <v>406</v>
      </c>
      <c r="C207" s="64"/>
      <c r="D207" s="64"/>
      <c r="E207" s="119">
        <v>3.23</v>
      </c>
      <c r="F207" s="64"/>
      <c r="G207" s="64"/>
      <c r="H207" s="68">
        <f t="shared" si="34"/>
        <v>3.23</v>
      </c>
      <c r="I207" s="279">
        <f>'燃料参数Fuel EF'!B10</f>
        <v>20.079999999999998</v>
      </c>
      <c r="J207" s="15">
        <f>'燃料参数Fuel EF'!C10</f>
        <v>98</v>
      </c>
      <c r="K207" s="280">
        <f>'燃料参数Fuel EF'!D10</f>
        <v>41816</v>
      </c>
      <c r="L207" s="279">
        <v>3.0000000000000001E-3</v>
      </c>
      <c r="M207" s="279">
        <v>5.9999999999999995E-4</v>
      </c>
      <c r="N207" s="282">
        <f t="shared" si="35"/>
        <v>97455.47083477331</v>
      </c>
      <c r="O207" s="282">
        <f t="shared" si="32"/>
        <v>4.0519704000000001</v>
      </c>
      <c r="P207" s="264">
        <f t="shared" si="33"/>
        <v>0.81039407999999991</v>
      </c>
      <c r="Q207" s="234">
        <f t="shared" si="36"/>
        <v>97798.267530613317</v>
      </c>
      <c r="R207" s="276"/>
    </row>
    <row r="208" spans="1:18" ht="31.5" hidden="1" outlineLevel="1" x14ac:dyDescent="0.15">
      <c r="A208" s="283" t="s">
        <v>332</v>
      </c>
      <c r="B208" s="236" t="s">
        <v>406</v>
      </c>
      <c r="C208" s="64"/>
      <c r="D208" s="64"/>
      <c r="E208" s="119"/>
      <c r="F208" s="64"/>
      <c r="G208" s="64"/>
      <c r="H208" s="68">
        <f t="shared" si="34"/>
        <v>0</v>
      </c>
      <c r="I208" s="301">
        <f>'燃料参数Fuel EF'!B11</f>
        <v>18.899999999999999</v>
      </c>
      <c r="J208" s="15">
        <f>'燃料参数Fuel EF'!C11</f>
        <v>98</v>
      </c>
      <c r="K208" s="280">
        <f>'燃料参数Fuel EF'!D11</f>
        <v>43070</v>
      </c>
      <c r="L208" s="279">
        <v>3.0000000000000001E-3</v>
      </c>
      <c r="M208" s="279">
        <v>5.9999999999999995E-4</v>
      </c>
      <c r="N208" s="282">
        <f t="shared" si="35"/>
        <v>0</v>
      </c>
      <c r="O208" s="282">
        <f t="shared" si="32"/>
        <v>0</v>
      </c>
      <c r="P208" s="264">
        <f t="shared" si="33"/>
        <v>0</v>
      </c>
      <c r="Q208" s="234">
        <f t="shared" si="36"/>
        <v>0</v>
      </c>
      <c r="R208" s="276"/>
    </row>
    <row r="209" spans="1:18" ht="31.5" hidden="1" outlineLevel="1" x14ac:dyDescent="0.15">
      <c r="A209" s="283" t="s">
        <v>333</v>
      </c>
      <c r="B209" s="236" t="s">
        <v>406</v>
      </c>
      <c r="C209" s="180">
        <v>0.9</v>
      </c>
      <c r="D209" s="64">
        <v>1.98</v>
      </c>
      <c r="E209" s="119">
        <v>1.04</v>
      </c>
      <c r="F209" s="64"/>
      <c r="G209" s="64">
        <v>3.19</v>
      </c>
      <c r="H209" s="68">
        <f t="shared" si="34"/>
        <v>7.1099999999999994</v>
      </c>
      <c r="I209" s="301">
        <f>'燃料参数Fuel EF'!B12</f>
        <v>20.2</v>
      </c>
      <c r="J209" s="15">
        <f>'燃料参数Fuel EF'!C12</f>
        <v>98</v>
      </c>
      <c r="K209" s="280">
        <f>'燃料参数Fuel EF'!D12</f>
        <v>42652</v>
      </c>
      <c r="L209" s="279">
        <v>3.0000000000000001E-3</v>
      </c>
      <c r="M209" s="279">
        <v>5.9999999999999995E-4</v>
      </c>
      <c r="N209" s="282">
        <f t="shared" si="35"/>
        <v>220119.17521439996</v>
      </c>
      <c r="O209" s="282">
        <f t="shared" si="32"/>
        <v>9.0976716</v>
      </c>
      <c r="P209" s="264">
        <f t="shared" si="33"/>
        <v>1.8195343199999996</v>
      </c>
      <c r="Q209" s="234">
        <f t="shared" si="36"/>
        <v>220888.83823175996</v>
      </c>
      <c r="R209" s="276"/>
    </row>
    <row r="210" spans="1:18" ht="31.5" hidden="1" outlineLevel="1" x14ac:dyDescent="0.15">
      <c r="A210" s="283" t="s">
        <v>334</v>
      </c>
      <c r="B210" s="236" t="s">
        <v>406</v>
      </c>
      <c r="C210" s="64">
        <v>17.53</v>
      </c>
      <c r="D210" s="64">
        <v>0.06</v>
      </c>
      <c r="E210" s="119">
        <v>5.14</v>
      </c>
      <c r="F210" s="64"/>
      <c r="G210" s="64">
        <v>0.73</v>
      </c>
      <c r="H210" s="68">
        <f t="shared" si="34"/>
        <v>23.46</v>
      </c>
      <c r="I210" s="301">
        <f>'燃料参数Fuel EF'!B13</f>
        <v>21.1</v>
      </c>
      <c r="J210" s="15">
        <f>'燃料参数Fuel EF'!C13</f>
        <v>98</v>
      </c>
      <c r="K210" s="280">
        <f>'燃料参数Fuel EF'!D13</f>
        <v>41816</v>
      </c>
      <c r="L210" s="279">
        <v>3.0000000000000001E-3</v>
      </c>
      <c r="M210" s="279">
        <v>5.9999999999999995E-4</v>
      </c>
      <c r="N210" s="282">
        <f t="shared" si="35"/>
        <v>743790.20752960013</v>
      </c>
      <c r="O210" s="282">
        <f t="shared" si="32"/>
        <v>29.430100800000002</v>
      </c>
      <c r="P210" s="264">
        <f t="shared" si="33"/>
        <v>5.8860201599999993</v>
      </c>
      <c r="Q210" s="234">
        <f t="shared" si="36"/>
        <v>746279.99405728013</v>
      </c>
      <c r="R210" s="276"/>
    </row>
    <row r="211" spans="1:18" ht="36.75" hidden="1" customHeight="1" outlineLevel="1" x14ac:dyDescent="0.15">
      <c r="A211" s="300" t="s">
        <v>212</v>
      </c>
      <c r="B211" s="236" t="s">
        <v>406</v>
      </c>
      <c r="C211" s="64">
        <v>23.49</v>
      </c>
      <c r="D211" s="64"/>
      <c r="E211" s="119">
        <v>37.5</v>
      </c>
      <c r="F211" s="64"/>
      <c r="G211" s="64"/>
      <c r="H211" s="68">
        <f t="shared" si="34"/>
        <v>60.989999999999995</v>
      </c>
      <c r="I211" s="279">
        <f>'燃料参数Fuel EF'!B23</f>
        <v>27.5</v>
      </c>
      <c r="J211" s="279">
        <f>'燃料参数Fuel EF'!C23</f>
        <v>98</v>
      </c>
      <c r="K211" s="279">
        <f>'燃料参数Fuel EF'!D23</f>
        <v>31947</v>
      </c>
      <c r="L211" s="279">
        <f>'燃料参数Fuel EF'!E23</f>
        <v>3.0000000000000001E-3</v>
      </c>
      <c r="M211" s="279">
        <f>'燃料参数Fuel EF'!F23</f>
        <v>5.9999999999999995E-4</v>
      </c>
      <c r="N211" s="282">
        <f t="shared" ref="N211" si="49">H211*K211*I211*J211*44/12/100/100</f>
        <v>1925390.9008949997</v>
      </c>
      <c r="O211" s="282">
        <f t="shared" ref="O211" si="50">H211*K211*L211/100</f>
        <v>58.453425899999992</v>
      </c>
      <c r="P211" s="264">
        <f t="shared" ref="P211" si="51">H211*K211*M211/100</f>
        <v>11.690685179999997</v>
      </c>
      <c r="Q211" s="234">
        <f t="shared" ref="Q211" si="52">N211+O211*25+P211*298</f>
        <v>1930336.0607261397</v>
      </c>
      <c r="R211" s="276"/>
    </row>
    <row r="212" spans="1:18" ht="31.5" hidden="1" outlineLevel="1" x14ac:dyDescent="0.15">
      <c r="A212" s="283" t="s">
        <v>335</v>
      </c>
      <c r="B212" s="236" t="s">
        <v>406</v>
      </c>
      <c r="C212" s="64"/>
      <c r="D212" s="64"/>
      <c r="E212" s="119"/>
      <c r="F212" s="64"/>
      <c r="G212" s="64"/>
      <c r="H212" s="68">
        <f t="shared" si="34"/>
        <v>0</v>
      </c>
      <c r="I212" s="301">
        <f>'燃料参数Fuel EF'!B14</f>
        <v>17.2</v>
      </c>
      <c r="J212" s="15">
        <f>'燃料参数Fuel EF'!C14</f>
        <v>99</v>
      </c>
      <c r="K212" s="280">
        <f>'燃料参数Fuel EF'!D14</f>
        <v>50179</v>
      </c>
      <c r="L212" s="279">
        <v>1E-3</v>
      </c>
      <c r="M212" s="279">
        <v>1E-4</v>
      </c>
      <c r="N212" s="282">
        <f t="shared" si="35"/>
        <v>0</v>
      </c>
      <c r="O212" s="282">
        <f t="shared" si="32"/>
        <v>0</v>
      </c>
      <c r="P212" s="264">
        <f t="shared" si="33"/>
        <v>0</v>
      </c>
      <c r="Q212" s="234">
        <f t="shared" si="36"/>
        <v>0</v>
      </c>
      <c r="R212" s="276"/>
    </row>
    <row r="213" spans="1:18" ht="31.5" hidden="1" outlineLevel="1" x14ac:dyDescent="0.15">
      <c r="A213" s="283" t="s">
        <v>336</v>
      </c>
      <c r="B213" s="236" t="s">
        <v>406</v>
      </c>
      <c r="C213" s="64">
        <v>0.76</v>
      </c>
      <c r="D213" s="64">
        <v>0.16</v>
      </c>
      <c r="E213" s="119"/>
      <c r="F213" s="64">
        <v>1.18</v>
      </c>
      <c r="G213" s="64">
        <v>42.17</v>
      </c>
      <c r="H213" s="68">
        <f t="shared" si="34"/>
        <v>44.27</v>
      </c>
      <c r="I213" s="301">
        <f>'燃料参数Fuel EF'!B15</f>
        <v>18.2</v>
      </c>
      <c r="J213" s="15">
        <f>'燃料参数Fuel EF'!C15</f>
        <v>99</v>
      </c>
      <c r="K213" s="280">
        <f>'燃料参数Fuel EF'!D15</f>
        <v>45998</v>
      </c>
      <c r="L213" s="279">
        <v>1E-3</v>
      </c>
      <c r="M213" s="279">
        <v>1E-4</v>
      </c>
      <c r="N213" s="282">
        <f t="shared" si="35"/>
        <v>1345322.7423636001</v>
      </c>
      <c r="O213" s="282">
        <f t="shared" si="32"/>
        <v>20.363314600000002</v>
      </c>
      <c r="P213" s="264">
        <f t="shared" si="33"/>
        <v>2.0363314600000004</v>
      </c>
      <c r="Q213" s="234">
        <f t="shared" si="36"/>
        <v>1346438.6520036801</v>
      </c>
      <c r="R213" s="276"/>
    </row>
    <row r="214" spans="1:18" ht="44.25" hidden="1" customHeight="1" outlineLevel="1" x14ac:dyDescent="0.15">
      <c r="A214" s="283" t="s">
        <v>338</v>
      </c>
      <c r="B214" s="236" t="s">
        <v>406</v>
      </c>
      <c r="C214" s="64">
        <v>0.05</v>
      </c>
      <c r="D214" s="64">
        <v>1.22</v>
      </c>
      <c r="E214" s="119"/>
      <c r="F214" s="64"/>
      <c r="G214" s="64"/>
      <c r="H214" s="68">
        <f t="shared" si="34"/>
        <v>1.27</v>
      </c>
      <c r="I214" s="366">
        <f>'燃料参数Fuel EF'!B17</f>
        <v>20</v>
      </c>
      <c r="J214" s="15">
        <f>'燃料参数Fuel EF'!C17</f>
        <v>98</v>
      </c>
      <c r="K214" s="280">
        <f>'燃料参数Fuel EF'!D17</f>
        <v>35168</v>
      </c>
      <c r="L214" s="279">
        <v>3.0000000000000001E-3</v>
      </c>
      <c r="M214" s="279">
        <v>5.9999999999999995E-4</v>
      </c>
      <c r="N214" s="282">
        <f>H214*K214*I214*J214*44/12/100/100</f>
        <v>32098.068053333333</v>
      </c>
      <c r="O214" s="282">
        <f>H214*K214*L214/100</f>
        <v>1.3399008000000001</v>
      </c>
      <c r="P214" s="264">
        <f>H214*K214*M214/100</f>
        <v>0.26798015999999997</v>
      </c>
      <c r="Q214" s="234">
        <f>N214+O214*25+P214*298</f>
        <v>32211.423661013334</v>
      </c>
      <c r="R214" s="276"/>
    </row>
    <row r="215" spans="1:18" ht="31.5" hidden="1" outlineLevel="1" x14ac:dyDescent="0.15">
      <c r="A215" s="283" t="s">
        <v>337</v>
      </c>
      <c r="B215" s="236" t="s">
        <v>323</v>
      </c>
      <c r="C215" s="64">
        <v>7.47</v>
      </c>
      <c r="D215" s="64">
        <v>24.39</v>
      </c>
      <c r="E215" s="119">
        <v>17.53</v>
      </c>
      <c r="F215" s="64"/>
      <c r="G215" s="64">
        <v>19.09</v>
      </c>
      <c r="H215" s="68">
        <f t="shared" si="34"/>
        <v>68.48</v>
      </c>
      <c r="I215" s="279">
        <f>'燃料参数Fuel EF'!B16</f>
        <v>15.32</v>
      </c>
      <c r="J215" s="15">
        <f>'燃料参数Fuel EF'!C16</f>
        <v>99</v>
      </c>
      <c r="K215" s="280">
        <f>'燃料参数Fuel EF'!D16</f>
        <v>389310</v>
      </c>
      <c r="L215" s="279">
        <v>1E-3</v>
      </c>
      <c r="M215" s="279">
        <v>1E-4</v>
      </c>
      <c r="N215" s="282">
        <f t="shared" si="35"/>
        <v>14826024.0868608</v>
      </c>
      <c r="O215" s="282">
        <f t="shared" si="32"/>
        <v>266.59948800000001</v>
      </c>
      <c r="P215" s="264">
        <f t="shared" si="33"/>
        <v>26.659948800000002</v>
      </c>
      <c r="Q215" s="234">
        <f t="shared" si="36"/>
        <v>14840633.7388032</v>
      </c>
      <c r="R215" s="276"/>
    </row>
    <row r="216" spans="1:18" ht="39" hidden="1" customHeight="1" outlineLevel="1" x14ac:dyDescent="0.15">
      <c r="A216" s="300" t="s">
        <v>213</v>
      </c>
      <c r="B216" s="236" t="s">
        <v>406</v>
      </c>
      <c r="C216" s="64"/>
      <c r="D216" s="64"/>
      <c r="E216" s="119">
        <v>2.76</v>
      </c>
      <c r="F216" s="64"/>
      <c r="G216" s="64"/>
      <c r="H216" s="68">
        <f t="shared" si="34"/>
        <v>2.76</v>
      </c>
      <c r="I216" s="301">
        <f>'燃料参数Fuel EF'!B24</f>
        <v>15.32</v>
      </c>
      <c r="J216" s="301">
        <f>'燃料参数Fuel EF'!C24</f>
        <v>99</v>
      </c>
      <c r="K216" s="301">
        <f>'燃料参数Fuel EF'!D24</f>
        <v>51434</v>
      </c>
      <c r="L216" s="301">
        <f>'燃料参数Fuel EF'!E24</f>
        <v>1E-3</v>
      </c>
      <c r="M216" s="301">
        <f>'燃料参数Fuel EF'!F24</f>
        <v>1E-4</v>
      </c>
      <c r="N216" s="282">
        <f t="shared" ref="N216" si="53">H216*K216*I216*J216*44/12/100/100</f>
        <v>78945.026149440004</v>
      </c>
      <c r="O216" s="282">
        <f t="shared" ref="O216" si="54">H216*K216*L216/100</f>
        <v>1.4195784</v>
      </c>
      <c r="P216" s="264">
        <f t="shared" ref="P216" si="55">H216*K216*M216/100</f>
        <v>0.14195784</v>
      </c>
      <c r="Q216" s="234">
        <f t="shared" ref="Q216" si="56">N216+O216*25+P216*298</f>
        <v>79022.819045759999</v>
      </c>
      <c r="R216" s="276"/>
    </row>
    <row r="217" spans="1:18" ht="31.5" hidden="1" outlineLevel="1" x14ac:dyDescent="0.15">
      <c r="A217" s="283" t="s">
        <v>339</v>
      </c>
      <c r="B217" s="236" t="s">
        <v>406</v>
      </c>
      <c r="C217" s="64"/>
      <c r="D217" s="64"/>
      <c r="E217" s="119"/>
      <c r="F217" s="64"/>
      <c r="G217" s="64"/>
      <c r="H217" s="68">
        <f t="shared" si="34"/>
        <v>0</v>
      </c>
      <c r="I217" s="279">
        <f>'燃料参数Fuel EF'!B18</f>
        <v>29.42</v>
      </c>
      <c r="J217" s="15">
        <f>'燃料参数Fuel EF'!C18</f>
        <v>93</v>
      </c>
      <c r="K217" s="280">
        <f>'燃料参数Fuel EF'!D18</f>
        <v>38099</v>
      </c>
      <c r="L217" s="279">
        <v>1E-3</v>
      </c>
      <c r="M217" s="279">
        <v>1.5E-3</v>
      </c>
      <c r="N217" s="282">
        <f t="shared" si="35"/>
        <v>0</v>
      </c>
      <c r="O217" s="282">
        <f t="shared" si="32"/>
        <v>0</v>
      </c>
      <c r="P217" s="264">
        <f t="shared" si="33"/>
        <v>0</v>
      </c>
      <c r="Q217" s="234">
        <f t="shared" si="36"/>
        <v>0</v>
      </c>
      <c r="R217" s="276"/>
    </row>
    <row r="218" spans="1:18" ht="31.5" hidden="1" outlineLevel="1" x14ac:dyDescent="0.15">
      <c r="A218" s="283" t="s">
        <v>247</v>
      </c>
      <c r="B218" s="236" t="s">
        <v>407</v>
      </c>
      <c r="C218" s="64">
        <v>15.59</v>
      </c>
      <c r="D218" s="64">
        <v>112.68</v>
      </c>
      <c r="E218" s="119">
        <v>49.33</v>
      </c>
      <c r="F218" s="64">
        <v>28.77</v>
      </c>
      <c r="G218" s="180">
        <v>1.1000000000000001</v>
      </c>
      <c r="H218" s="68">
        <f t="shared" si="34"/>
        <v>207.47000000000003</v>
      </c>
      <c r="I218" s="285">
        <f>'燃料参数Fuel EF'!B19</f>
        <v>0</v>
      </c>
      <c r="J218" s="16">
        <f>'燃料参数Fuel EF'!C19</f>
        <v>0</v>
      </c>
      <c r="K218" s="286">
        <f>'燃料参数Fuel EF'!D19</f>
        <v>0</v>
      </c>
      <c r="L218" s="23"/>
      <c r="M218" s="23"/>
      <c r="N218" s="23"/>
      <c r="O218" s="282"/>
      <c r="P218" s="264"/>
      <c r="Q218" s="234">
        <f t="shared" si="36"/>
        <v>0</v>
      </c>
      <c r="R218" s="276"/>
    </row>
    <row r="219" spans="1:18" hidden="1" outlineLevel="1" x14ac:dyDescent="0.15">
      <c r="A219" s="352"/>
      <c r="B219" s="52"/>
      <c r="C219" s="52"/>
      <c r="D219" s="52"/>
      <c r="E219" s="52"/>
      <c r="F219" s="52"/>
      <c r="G219" s="52"/>
      <c r="H219" s="52"/>
      <c r="I219" s="52"/>
      <c r="J219" s="52"/>
      <c r="K219" s="52"/>
      <c r="L219" s="52"/>
      <c r="M219" s="220" t="s">
        <v>343</v>
      </c>
      <c r="N219" s="287">
        <f>SUM(N197:N217)</f>
        <v>721954711.40160322</v>
      </c>
      <c r="O219" s="287">
        <f>SUM(O197:O217)</f>
        <v>7614.3672325999996</v>
      </c>
      <c r="P219" s="238">
        <f>SUM(P197:P217)</f>
        <v>10657.652485149998</v>
      </c>
      <c r="Q219" s="255">
        <f>N219+O219*25+P219*298</f>
        <v>725321051.02299285</v>
      </c>
      <c r="R219" s="276"/>
    </row>
    <row r="220" spans="1:18" ht="15.75" hidden="1" customHeight="1" outlineLevel="1" x14ac:dyDescent="0.25">
      <c r="A220" s="1037" t="s">
        <v>102</v>
      </c>
      <c r="B220" s="1027"/>
      <c r="C220" s="1027"/>
      <c r="D220" s="1027"/>
      <c r="E220" s="1027"/>
      <c r="F220" s="1027"/>
      <c r="G220" s="23"/>
      <c r="H220" s="54"/>
      <c r="I220" s="54"/>
      <c r="J220" s="54"/>
      <c r="K220" s="54"/>
      <c r="L220" s="54"/>
      <c r="M220" s="54"/>
      <c r="N220" s="288"/>
      <c r="O220" s="288"/>
      <c r="P220" s="249"/>
      <c r="Q220" s="249"/>
      <c r="R220" s="276"/>
    </row>
    <row r="221" spans="1:18" ht="15.75" hidden="1" customHeight="1" outlineLevel="1" x14ac:dyDescent="0.15">
      <c r="A221" s="1025" t="s">
        <v>232</v>
      </c>
      <c r="B221" s="1026"/>
      <c r="C221" s="1026"/>
      <c r="D221" s="1026"/>
      <c r="E221" s="1026"/>
      <c r="F221" s="1026"/>
      <c r="G221" s="1026"/>
      <c r="H221" s="54"/>
      <c r="I221" s="54"/>
      <c r="J221" s="54"/>
      <c r="K221" s="54"/>
      <c r="L221" s="54"/>
      <c r="M221" s="54"/>
      <c r="N221" s="288"/>
      <c r="O221" s="288"/>
      <c r="P221" s="249"/>
      <c r="Q221" s="249"/>
      <c r="R221" s="276"/>
    </row>
    <row r="222" spans="1:18" hidden="1" outlineLevel="1" x14ac:dyDescent="0.25">
      <c r="A222" s="1037" t="s">
        <v>341</v>
      </c>
      <c r="B222" s="1027"/>
      <c r="C222" s="1027"/>
      <c r="D222" s="23"/>
      <c r="E222" s="23"/>
      <c r="F222" s="23"/>
      <c r="G222" s="23"/>
      <c r="H222" s="23"/>
      <c r="I222" s="23"/>
      <c r="J222" s="23"/>
      <c r="K222" s="23"/>
      <c r="L222" s="23"/>
      <c r="M222" s="23"/>
      <c r="N222" s="23"/>
      <c r="O222" s="23"/>
      <c r="P222" s="159"/>
      <c r="Q222" s="159"/>
      <c r="R222" s="276"/>
    </row>
    <row r="223" spans="1:18" hidden="1" outlineLevel="1" x14ac:dyDescent="0.25">
      <c r="A223" s="1025" t="s">
        <v>245</v>
      </c>
      <c r="B223" s="1027"/>
      <c r="C223" s="1027"/>
      <c r="D223" s="1027"/>
      <c r="E223" s="1027"/>
      <c r="F223" s="23"/>
      <c r="G223" s="23"/>
      <c r="H223" s="23"/>
      <c r="I223" s="23"/>
      <c r="J223" s="23"/>
      <c r="K223" s="23"/>
      <c r="L223" s="23"/>
      <c r="M223" s="23"/>
      <c r="N223" s="23"/>
      <c r="O223" s="23"/>
      <c r="P223" s="159"/>
      <c r="Q223" s="159"/>
      <c r="R223" s="276"/>
    </row>
    <row r="224" spans="1:18" ht="36.75" hidden="1" customHeight="1" outlineLevel="1" x14ac:dyDescent="0.15">
      <c r="A224" s="1072" t="s">
        <v>17</v>
      </c>
      <c r="B224" s="1046"/>
      <c r="C224" s="1046"/>
      <c r="D224" s="1046"/>
      <c r="E224" s="1046"/>
      <c r="F224" s="1049"/>
      <c r="G224" s="1049"/>
      <c r="H224" s="1049"/>
      <c r="I224" s="1049"/>
      <c r="J224" s="1023"/>
      <c r="K224" s="1023"/>
      <c r="L224" s="1023"/>
      <c r="M224" s="1023"/>
      <c r="N224" s="1023"/>
      <c r="O224" s="1049"/>
      <c r="P224" s="23"/>
      <c r="Q224" s="23"/>
      <c r="R224" s="276"/>
    </row>
    <row r="225" spans="1:18" ht="78.75" hidden="1" outlineLevel="1" x14ac:dyDescent="0.15">
      <c r="A225" s="1070" t="s">
        <v>345</v>
      </c>
      <c r="B225" s="128" t="s">
        <v>356</v>
      </c>
      <c r="C225" s="240" t="s">
        <v>356</v>
      </c>
      <c r="D225" s="240" t="s">
        <v>360</v>
      </c>
      <c r="E225" s="241" t="s">
        <v>351</v>
      </c>
      <c r="F225" s="128" t="s">
        <v>353</v>
      </c>
      <c r="G225" s="240" t="s">
        <v>353</v>
      </c>
      <c r="H225" s="240" t="s">
        <v>350</v>
      </c>
      <c r="I225" s="240" t="s">
        <v>352</v>
      </c>
      <c r="J225" s="128" t="s">
        <v>354</v>
      </c>
      <c r="K225" s="240" t="s">
        <v>355</v>
      </c>
      <c r="L225" s="240" t="s">
        <v>363</v>
      </c>
      <c r="M225" s="240" t="s">
        <v>294</v>
      </c>
      <c r="N225" s="241" t="s">
        <v>362</v>
      </c>
      <c r="O225" s="241" t="s">
        <v>357</v>
      </c>
      <c r="P225" s="23"/>
      <c r="Q225" s="23"/>
      <c r="R225" s="276"/>
    </row>
    <row r="226" spans="1:18" ht="31.5" hidden="1" outlineLevel="1" x14ac:dyDescent="0.15">
      <c r="A226" s="1071"/>
      <c r="B226" s="242" t="s">
        <v>144</v>
      </c>
      <c r="C226" s="127" t="s">
        <v>349</v>
      </c>
      <c r="D226" s="80" t="s">
        <v>145</v>
      </c>
      <c r="E226" s="243" t="s">
        <v>349</v>
      </c>
      <c r="F226" s="244" t="s">
        <v>146</v>
      </c>
      <c r="G226" s="127" t="s">
        <v>349</v>
      </c>
      <c r="H226" s="80" t="s">
        <v>145</v>
      </c>
      <c r="I226" s="127" t="s">
        <v>349</v>
      </c>
      <c r="J226" s="244" t="s">
        <v>146</v>
      </c>
      <c r="K226" s="80" t="s">
        <v>145</v>
      </c>
      <c r="L226" s="80" t="s">
        <v>146</v>
      </c>
      <c r="M226" s="80" t="s">
        <v>145</v>
      </c>
      <c r="N226" s="243" t="s">
        <v>349</v>
      </c>
      <c r="O226" s="243" t="s">
        <v>349</v>
      </c>
      <c r="P226" s="23"/>
      <c r="Q226" s="23"/>
      <c r="R226" s="276"/>
    </row>
    <row r="227" spans="1:18" hidden="1" outlineLevel="1" x14ac:dyDescent="0.15">
      <c r="A227" s="353" t="s">
        <v>286</v>
      </c>
      <c r="B227" s="23">
        <v>942</v>
      </c>
      <c r="C227" s="56">
        <f>B227*10000</f>
        <v>9420000</v>
      </c>
      <c r="D227" s="23">
        <v>4.9800000000000004</v>
      </c>
      <c r="E227" s="181">
        <f>C227*(100-D227)/100</f>
        <v>8950884</v>
      </c>
      <c r="F227" s="23"/>
      <c r="G227" s="23"/>
      <c r="H227" s="23"/>
      <c r="I227" s="181"/>
      <c r="J227" s="23">
        <v>2.2000000000000002</v>
      </c>
      <c r="K227" s="23">
        <v>4.22</v>
      </c>
      <c r="L227" s="23"/>
      <c r="M227" s="24"/>
      <c r="N227" s="25">
        <f>J227*(1-K227/100)*10000+L227*(1-M227/100)*10000</f>
        <v>21071.599999999999</v>
      </c>
      <c r="O227" s="25">
        <f>N227+I227+E227</f>
        <v>8971955.5999999996</v>
      </c>
      <c r="P227" s="23"/>
      <c r="Q227" s="23"/>
      <c r="R227" s="276"/>
    </row>
    <row r="228" spans="1:18" hidden="1" outlineLevel="1" x14ac:dyDescent="0.15">
      <c r="A228" s="354" t="s">
        <v>287</v>
      </c>
      <c r="B228" s="23">
        <v>3305</v>
      </c>
      <c r="C228" s="56">
        <f>B228*10000</f>
        <v>33050000</v>
      </c>
      <c r="D228" s="23">
        <v>5.27</v>
      </c>
      <c r="E228" s="182">
        <f>C228*(100-D228)/100</f>
        <v>31308265</v>
      </c>
      <c r="F228" s="23">
        <v>14</v>
      </c>
      <c r="G228" s="56">
        <f t="shared" ref="G228:G231" si="57">F228*10000</f>
        <v>140000</v>
      </c>
      <c r="H228" s="23">
        <v>1.42</v>
      </c>
      <c r="I228" s="182">
        <f t="shared" ref="I228:I231" si="58">(1-H228/100)*G228</f>
        <v>138012</v>
      </c>
      <c r="J228" s="383">
        <v>23</v>
      </c>
      <c r="K228" s="23">
        <v>4.22</v>
      </c>
      <c r="L228" s="23">
        <v>157</v>
      </c>
      <c r="M228" s="23">
        <v>6.6</v>
      </c>
      <c r="N228" s="25">
        <f t="shared" ref="N228:N231" si="59">J228*(1-K228/100)*10000+L228*(1-M228/100)*10000</f>
        <v>1686673.9999999998</v>
      </c>
      <c r="O228" s="25">
        <f>N228+I228+E228</f>
        <v>33132951</v>
      </c>
      <c r="P228" s="23"/>
      <c r="Q228" s="23"/>
      <c r="R228" s="276"/>
    </row>
    <row r="229" spans="1:18" hidden="1" outlineLevel="1" x14ac:dyDescent="0.15">
      <c r="A229" s="354" t="s">
        <v>288</v>
      </c>
      <c r="B229" s="23">
        <v>2082</v>
      </c>
      <c r="C229" s="56">
        <f>B229*10000</f>
        <v>20820000</v>
      </c>
      <c r="D229" s="23">
        <v>5.34</v>
      </c>
      <c r="E229" s="182">
        <f>C229*(100-D229)/100</f>
        <v>19708212</v>
      </c>
      <c r="F229" s="23">
        <v>224</v>
      </c>
      <c r="G229" s="56">
        <f t="shared" si="57"/>
        <v>2240000</v>
      </c>
      <c r="H229" s="23">
        <v>0.43</v>
      </c>
      <c r="I229" s="182">
        <f t="shared" si="58"/>
        <v>2230368</v>
      </c>
      <c r="J229" s="23">
        <v>4.7</v>
      </c>
      <c r="K229" s="23">
        <v>4.22</v>
      </c>
      <c r="L229" s="23">
        <v>257</v>
      </c>
      <c r="M229" s="23">
        <v>6.5</v>
      </c>
      <c r="N229" s="25">
        <f t="shared" si="59"/>
        <v>2447966.6</v>
      </c>
      <c r="O229" s="25">
        <f>N229+I229+E229</f>
        <v>24386546.600000001</v>
      </c>
      <c r="P229" s="23"/>
      <c r="Q229" s="23"/>
      <c r="R229" s="276"/>
    </row>
    <row r="230" spans="1:18" hidden="1" outlineLevel="1" x14ac:dyDescent="0.15">
      <c r="A230" s="354" t="s">
        <v>289</v>
      </c>
      <c r="B230" s="23">
        <v>1426</v>
      </c>
      <c r="C230" s="56">
        <f>B230*10000</f>
        <v>14260000</v>
      </c>
      <c r="D230" s="23">
        <v>5.37</v>
      </c>
      <c r="E230" s="182">
        <f>C230*(100-D230)/100</f>
        <v>13494238</v>
      </c>
      <c r="F230" s="23">
        <v>37</v>
      </c>
      <c r="G230" s="56">
        <f t="shared" si="57"/>
        <v>370000</v>
      </c>
      <c r="H230" s="23">
        <v>0.72</v>
      </c>
      <c r="I230" s="182">
        <f t="shared" si="58"/>
        <v>367336</v>
      </c>
      <c r="J230" s="23"/>
      <c r="K230" s="23"/>
      <c r="L230" s="23"/>
      <c r="M230" s="24"/>
      <c r="N230" s="25">
        <f t="shared" si="59"/>
        <v>0</v>
      </c>
      <c r="O230" s="25">
        <f>N230+I230+E230</f>
        <v>13861574</v>
      </c>
      <c r="P230" s="23"/>
      <c r="Q230" s="23"/>
      <c r="R230" s="276"/>
    </row>
    <row r="231" spans="1:18" hidden="1" outlineLevel="1" x14ac:dyDescent="0.15">
      <c r="A231" s="355" t="s">
        <v>290</v>
      </c>
      <c r="B231" s="23">
        <v>891</v>
      </c>
      <c r="C231" s="56">
        <f>B231*10000</f>
        <v>8910000</v>
      </c>
      <c r="D231" s="23">
        <v>5.17</v>
      </c>
      <c r="E231" s="182">
        <f>C231*(100-D231)/100</f>
        <v>8449353</v>
      </c>
      <c r="F231" s="23">
        <v>454</v>
      </c>
      <c r="G231" s="56">
        <f t="shared" si="57"/>
        <v>4540000</v>
      </c>
      <c r="H231" s="23">
        <v>0.19</v>
      </c>
      <c r="I231" s="186">
        <f t="shared" si="58"/>
        <v>4531374</v>
      </c>
      <c r="J231" s="383">
        <v>12</v>
      </c>
      <c r="K231" s="23">
        <v>4.22</v>
      </c>
      <c r="L231" s="23"/>
      <c r="M231" s="24"/>
      <c r="N231" s="25">
        <f t="shared" si="59"/>
        <v>114936</v>
      </c>
      <c r="O231" s="25">
        <f>N231+I231+E231</f>
        <v>13095663</v>
      </c>
      <c r="P231" s="23"/>
      <c r="Q231" s="23"/>
      <c r="R231" s="276"/>
    </row>
    <row r="232" spans="1:18" hidden="1" outlineLevel="1" x14ac:dyDescent="0.15">
      <c r="A232" s="474" t="s">
        <v>343</v>
      </c>
      <c r="B232" s="27"/>
      <c r="C232" s="57"/>
      <c r="D232" s="79"/>
      <c r="E232" s="78">
        <f>SUM(E227:E231)</f>
        <v>81910952</v>
      </c>
      <c r="F232" s="27"/>
      <c r="G232" s="27"/>
      <c r="H232" s="27"/>
      <c r="I232" s="78">
        <f>SUM(I227:I231)</f>
        <v>7267090</v>
      </c>
      <c r="J232" s="27"/>
      <c r="K232" s="27"/>
      <c r="L232" s="27"/>
      <c r="M232" s="28"/>
      <c r="N232" s="58">
        <f>SUM(N227:N231)</f>
        <v>4270648.2</v>
      </c>
      <c r="O232" s="169">
        <f>SUM(O227:O231)</f>
        <v>93448690.200000003</v>
      </c>
      <c r="P232" s="23"/>
      <c r="Q232" s="23"/>
      <c r="R232" s="276"/>
    </row>
    <row r="233" spans="1:18" hidden="1" outlineLevel="1" x14ac:dyDescent="0.15">
      <c r="A233" s="267" t="s">
        <v>435</v>
      </c>
      <c r="B233" s="23"/>
      <c r="C233" s="56"/>
      <c r="D233" s="79"/>
      <c r="E233" s="23"/>
      <c r="F233" s="23"/>
      <c r="G233" s="23"/>
      <c r="H233" s="23"/>
      <c r="I233" s="23"/>
      <c r="J233" s="23"/>
      <c r="K233" s="23"/>
      <c r="L233" s="23"/>
      <c r="M233" s="24"/>
      <c r="N233" s="24"/>
      <c r="O233" s="23"/>
      <c r="P233" s="23"/>
      <c r="Q233" s="23"/>
      <c r="R233" s="276"/>
    </row>
    <row r="234" spans="1:18" hidden="1" outlineLevel="1" x14ac:dyDescent="0.15">
      <c r="A234" s="289"/>
      <c r="B234" s="23"/>
      <c r="C234" s="23"/>
      <c r="D234" s="23"/>
      <c r="E234" s="23"/>
      <c r="F234" s="23"/>
      <c r="G234" s="23"/>
      <c r="H234" s="23"/>
      <c r="I234" s="23"/>
      <c r="J234" s="23"/>
      <c r="K234" s="23"/>
      <c r="L234" s="23"/>
      <c r="M234" s="159"/>
      <c r="N234" s="159"/>
      <c r="O234" s="268"/>
      <c r="P234" s="159"/>
      <c r="Q234" s="159"/>
      <c r="R234" s="276"/>
    </row>
    <row r="235" spans="1:18" hidden="1" outlineLevel="1" x14ac:dyDescent="0.15">
      <c r="A235" s="289"/>
      <c r="B235" s="23"/>
      <c r="C235" s="23"/>
      <c r="D235" s="23"/>
      <c r="E235" s="23"/>
      <c r="F235" s="23"/>
      <c r="G235" s="23"/>
      <c r="H235" s="23"/>
      <c r="I235" s="23"/>
      <c r="J235" s="23"/>
      <c r="K235" s="23"/>
      <c r="L235" s="23"/>
      <c r="M235" s="159"/>
      <c r="N235" s="159"/>
      <c r="O235" s="159"/>
      <c r="P235" s="159"/>
      <c r="Q235" s="159"/>
      <c r="R235" s="276"/>
    </row>
    <row r="236" spans="1:18" ht="46.5" hidden="1" customHeight="1" outlineLevel="1" x14ac:dyDescent="0.15">
      <c r="A236" s="1072" t="s">
        <v>152</v>
      </c>
      <c r="B236" s="1046"/>
      <c r="C236" s="1046"/>
      <c r="D236" s="1046"/>
      <c r="E236" s="1046"/>
      <c r="F236" s="1046"/>
      <c r="G236" s="1046"/>
      <c r="H236" s="1046"/>
      <c r="I236" s="1046"/>
      <c r="J236" s="1046"/>
      <c r="K236" s="1046"/>
      <c r="L236" s="1046"/>
      <c r="M236" s="21"/>
      <c r="N236" s="21"/>
      <c r="O236" s="159"/>
      <c r="P236" s="159"/>
      <c r="Q236" s="159"/>
      <c r="R236" s="276"/>
    </row>
    <row r="237" spans="1:18" ht="34.5" hidden="1" outlineLevel="1" x14ac:dyDescent="0.15">
      <c r="A237" s="107"/>
      <c r="B237" s="290" t="s">
        <v>349</v>
      </c>
      <c r="C237" s="79"/>
      <c r="D237" s="224" t="s">
        <v>106</v>
      </c>
      <c r="E237" s="224" t="s">
        <v>107</v>
      </c>
      <c r="F237" s="224" t="s">
        <v>108</v>
      </c>
      <c r="G237" s="224" t="s">
        <v>109</v>
      </c>
      <c r="H237" s="248"/>
      <c r="I237" s="224" t="s">
        <v>113</v>
      </c>
      <c r="J237" s="224" t="s">
        <v>110</v>
      </c>
      <c r="K237" s="224" t="s">
        <v>111</v>
      </c>
      <c r="L237" s="226" t="s">
        <v>112</v>
      </c>
      <c r="M237" s="21"/>
      <c r="N237" s="21"/>
      <c r="O237" s="159"/>
      <c r="P237" s="159"/>
      <c r="Q237" s="159"/>
      <c r="R237" s="276"/>
    </row>
    <row r="238" spans="1:18" ht="103.5" hidden="1" customHeight="1" outlineLevel="1" x14ac:dyDescent="0.15">
      <c r="A238" s="339" t="s">
        <v>364</v>
      </c>
      <c r="B238" s="24">
        <f>O232</f>
        <v>93448690.200000003</v>
      </c>
      <c r="C238" s="219" t="s">
        <v>365</v>
      </c>
      <c r="D238" s="281">
        <f>N219</f>
        <v>721954711.40160322</v>
      </c>
      <c r="E238" s="281">
        <f>O219</f>
        <v>7614.3672325999996</v>
      </c>
      <c r="F238" s="281">
        <f>P219</f>
        <v>10657.652485149998</v>
      </c>
      <c r="G238" s="281">
        <f>Q219</f>
        <v>725321051.02299285</v>
      </c>
      <c r="H238" s="432" t="s">
        <v>461</v>
      </c>
      <c r="I238" s="30">
        <f>D238/B238</f>
        <v>7.7256803691573115</v>
      </c>
      <c r="J238" s="30">
        <f>E238/B238</f>
        <v>8.1481797297571959E-5</v>
      </c>
      <c r="K238" s="30">
        <f>F238/B238</f>
        <v>1.140481740550923E-4</v>
      </c>
      <c r="L238" s="31">
        <f>G238/B238</f>
        <v>7.7617037699581672</v>
      </c>
      <c r="M238" s="21"/>
      <c r="N238" s="21"/>
      <c r="O238" s="159"/>
      <c r="P238" s="159"/>
      <c r="Q238" s="159"/>
      <c r="R238" s="276"/>
    </row>
    <row r="239" spans="1:18" ht="146.25" hidden="1" customHeight="1" outlineLevel="1" x14ac:dyDescent="0.15">
      <c r="A239" s="339" t="s">
        <v>453</v>
      </c>
      <c r="B239" s="24">
        <f>'06-11年电网电量交换Grid Exchange'!E52+'06-11年电网电量交换Grid Exchange'!E53</f>
        <v>5666119</v>
      </c>
      <c r="C239" s="54" t="s">
        <v>292</v>
      </c>
      <c r="D239" s="281">
        <f>'06-11年电网电量交换Grid Exchange'!$E$53*华北电网North!I233</f>
        <v>18049539.375930224</v>
      </c>
      <c r="E239" s="281">
        <f>'06-11年电网电量交换Grid Exchange'!$E$53*华北电网North!J233</f>
        <v>186.10888015802053</v>
      </c>
      <c r="F239" s="281">
        <f>'06-11年电网电量交换Grid Exchange'!$E$53*华北电网North!K233</f>
        <v>267.8036605037874</v>
      </c>
      <c r="G239" s="281">
        <f>'06-11年电网电量交换Grid Exchange'!$E$53*华北电网North!L233</f>
        <v>18133997.588764295</v>
      </c>
      <c r="H239" s="453" t="s">
        <v>455</v>
      </c>
      <c r="I239" s="30">
        <f>SUM(D238:D240)/(B239+B238)</f>
        <v>7.7356897186171834</v>
      </c>
      <c r="J239" s="30">
        <f>SUM(E238:E240)/(B239+B238)</f>
        <v>8.1498051210364262E-5</v>
      </c>
      <c r="K239" s="30">
        <f>SUM(F238:F240)/(B239+B238)</f>
        <v>1.142227871548098E-4</v>
      </c>
      <c r="L239" s="31">
        <f>SUM(G238:G240)/(B239+B238)</f>
        <v>7.771765560469575</v>
      </c>
      <c r="M239" s="21"/>
      <c r="N239" s="21"/>
      <c r="O239" s="159"/>
      <c r="P239" s="159"/>
      <c r="Q239" s="159"/>
      <c r="R239" s="276"/>
    </row>
    <row r="240" spans="1:18" ht="33.75" hidden="1" customHeight="1" outlineLevel="1" x14ac:dyDescent="0.15">
      <c r="A240" s="289"/>
      <c r="B240" s="23"/>
      <c r="C240" s="54" t="s">
        <v>293</v>
      </c>
      <c r="D240" s="281">
        <f>'06-11年电网电量交换Grid Exchange'!$E$52*华中电网Central!I240</f>
        <v>26717159.713610452</v>
      </c>
      <c r="E240" s="281">
        <f>'06-11年电网电量交换Grid Exchange'!$E$52*华中电网Central!J240</f>
        <v>277.18768312906332</v>
      </c>
      <c r="F240" s="281">
        <f>'06-11年电网电量交换Grid Exchange'!$E$52*华中电网Central!K240</f>
        <v>395.71360948740084</v>
      </c>
      <c r="G240" s="281">
        <f>'06-11年电网电量交换Grid Exchange'!$E$52*华中电网Central!L240</f>
        <v>26842012.061315924</v>
      </c>
      <c r="H240" s="23"/>
      <c r="I240" s="23"/>
      <c r="J240" s="23"/>
      <c r="K240" s="23"/>
      <c r="L240" s="76"/>
      <c r="M240" s="159"/>
      <c r="N240" s="159"/>
      <c r="O240" s="159"/>
      <c r="P240" s="159"/>
      <c r="Q240" s="159"/>
      <c r="R240" s="276"/>
    </row>
    <row r="241" spans="1:18" ht="44.25" hidden="1" customHeight="1" outlineLevel="1" x14ac:dyDescent="0.15">
      <c r="A241" s="322"/>
      <c r="B241" s="159"/>
      <c r="C241" s="399"/>
      <c r="D241" s="411"/>
      <c r="E241" s="23"/>
      <c r="F241" s="32"/>
      <c r="G241" s="263"/>
      <c r="H241" s="1023"/>
      <c r="I241" s="1024"/>
      <c r="J241" s="1024"/>
      <c r="K241" s="1024"/>
      <c r="L241" s="31"/>
      <c r="M241" s="21"/>
      <c r="N241" s="21"/>
      <c r="O241" s="159"/>
      <c r="P241" s="159"/>
      <c r="Q241" s="159"/>
      <c r="R241" s="276"/>
    </row>
    <row r="242" spans="1:18" hidden="1" outlineLevel="1" x14ac:dyDescent="0.15">
      <c r="A242" s="344"/>
      <c r="B242" s="187"/>
      <c r="C242" s="35"/>
      <c r="D242" s="35"/>
      <c r="E242" s="77"/>
      <c r="F242" s="36"/>
      <c r="G242" s="348"/>
      <c r="H242" s="35"/>
      <c r="I242" s="34"/>
      <c r="J242" s="34"/>
      <c r="K242" s="35"/>
      <c r="L242" s="38"/>
      <c r="M242" s="21"/>
      <c r="N242" s="21"/>
      <c r="O242" s="159"/>
      <c r="P242" s="159"/>
      <c r="Q242" s="159"/>
      <c r="R242" s="276"/>
    </row>
    <row r="243" spans="1:18" ht="16.5" hidden="1" outlineLevel="1" thickBot="1" x14ac:dyDescent="0.2">
      <c r="A243" s="292"/>
      <c r="B243" s="293"/>
      <c r="C243" s="293"/>
      <c r="D243" s="293"/>
      <c r="E243" s="293"/>
      <c r="F243" s="293"/>
      <c r="G243" s="293"/>
      <c r="H243" s="293"/>
      <c r="I243" s="293"/>
      <c r="J243" s="293"/>
      <c r="K243" s="293"/>
      <c r="L243" s="293"/>
      <c r="M243" s="293"/>
      <c r="N243" s="293"/>
      <c r="O243" s="293"/>
      <c r="P243" s="293"/>
      <c r="Q243" s="293"/>
      <c r="R243" s="294"/>
    </row>
    <row r="244" spans="1:18" collapsed="1" x14ac:dyDescent="0.15"/>
    <row r="245" spans="1:18" ht="18.75" x14ac:dyDescent="0.15">
      <c r="A245" s="338" t="s">
        <v>54</v>
      </c>
    </row>
    <row r="246" spans="1:18" ht="48.75" hidden="1" customHeight="1" outlineLevel="1" thickTop="1" x14ac:dyDescent="0.15">
      <c r="A246" s="1076" t="s">
        <v>24</v>
      </c>
      <c r="B246" s="1077"/>
      <c r="C246" s="1077"/>
      <c r="D246" s="1077"/>
      <c r="E246" s="1077"/>
      <c r="F246" s="1077"/>
      <c r="G246" s="1077"/>
      <c r="H246" s="1077"/>
      <c r="I246" s="1077"/>
      <c r="J246" s="1077"/>
      <c r="K246" s="1077"/>
      <c r="L246" s="1077"/>
      <c r="M246" s="1077"/>
      <c r="N246" s="1077"/>
      <c r="O246" s="1077"/>
      <c r="P246" s="1077"/>
      <c r="Q246" s="1077"/>
      <c r="R246" s="296"/>
    </row>
    <row r="247" spans="1:18" ht="97.5" hidden="1" outlineLevel="1" x14ac:dyDescent="0.15">
      <c r="A247" s="297" t="s">
        <v>398</v>
      </c>
      <c r="B247" s="224" t="s">
        <v>399</v>
      </c>
      <c r="C247" s="224" t="s">
        <v>278</v>
      </c>
      <c r="D247" s="224" t="s">
        <v>279</v>
      </c>
      <c r="E247" s="224" t="s">
        <v>280</v>
      </c>
      <c r="F247" s="224" t="s">
        <v>281</v>
      </c>
      <c r="G247" s="224" t="s">
        <v>282</v>
      </c>
      <c r="H247" s="224" t="s">
        <v>255</v>
      </c>
      <c r="I247" s="224" t="s">
        <v>156</v>
      </c>
      <c r="J247" s="224" t="s">
        <v>218</v>
      </c>
      <c r="K247" s="225" t="s">
        <v>217</v>
      </c>
      <c r="L247" s="224" t="s">
        <v>94</v>
      </c>
      <c r="M247" s="224" t="s">
        <v>95</v>
      </c>
      <c r="N247" s="224" t="s">
        <v>98</v>
      </c>
      <c r="O247" s="224" t="s">
        <v>99</v>
      </c>
      <c r="P247" s="224" t="s">
        <v>100</v>
      </c>
      <c r="Q247" s="226" t="s">
        <v>101</v>
      </c>
      <c r="R247" s="298"/>
    </row>
    <row r="248" spans="1:18" ht="66" hidden="1" outlineLevel="1" x14ac:dyDescent="0.15">
      <c r="A248" s="124"/>
      <c r="B248" s="46"/>
      <c r="C248" s="46"/>
      <c r="D248" s="46"/>
      <c r="E248" s="46"/>
      <c r="F248" s="46"/>
      <c r="G248" s="46"/>
      <c r="H248" s="46"/>
      <c r="I248" s="262" t="s">
        <v>92</v>
      </c>
      <c r="J248" s="46" t="s">
        <v>404</v>
      </c>
      <c r="K248" s="262" t="s">
        <v>93</v>
      </c>
      <c r="L248" s="262" t="s">
        <v>96</v>
      </c>
      <c r="M248" s="262" t="s">
        <v>97</v>
      </c>
      <c r="N248" s="262" t="s">
        <v>405</v>
      </c>
      <c r="O248" s="262" t="s">
        <v>405</v>
      </c>
      <c r="P248" s="262" t="s">
        <v>405</v>
      </c>
      <c r="Q248" s="251" t="s">
        <v>405</v>
      </c>
      <c r="R248" s="298"/>
    </row>
    <row r="249" spans="1:18" hidden="1" outlineLevel="1" x14ac:dyDescent="0.15">
      <c r="A249" s="190"/>
      <c r="B249" s="163"/>
      <c r="C249" s="163" t="s">
        <v>380</v>
      </c>
      <c r="D249" s="164" t="s">
        <v>381</v>
      </c>
      <c r="E249" s="164" t="s">
        <v>382</v>
      </c>
      <c r="F249" s="164" t="s">
        <v>388</v>
      </c>
      <c r="G249" s="164" t="s">
        <v>384</v>
      </c>
      <c r="H249" s="164" t="s">
        <v>389</v>
      </c>
      <c r="I249" s="163" t="s">
        <v>386</v>
      </c>
      <c r="J249" s="164" t="s">
        <v>378</v>
      </c>
      <c r="K249" s="165" t="s">
        <v>379</v>
      </c>
      <c r="L249" s="164" t="s">
        <v>375</v>
      </c>
      <c r="M249" s="164" t="s">
        <v>376</v>
      </c>
      <c r="N249" s="164" t="s">
        <v>224</v>
      </c>
      <c r="O249" s="277" t="s">
        <v>283</v>
      </c>
      <c r="P249" s="252" t="s">
        <v>284</v>
      </c>
      <c r="Q249" s="314" t="s">
        <v>285</v>
      </c>
      <c r="R249" s="298"/>
    </row>
    <row r="250" spans="1:18" ht="31.5" hidden="1" outlineLevel="1" x14ac:dyDescent="0.15">
      <c r="A250" s="345" t="s">
        <v>324</v>
      </c>
      <c r="B250" s="329" t="s">
        <v>406</v>
      </c>
      <c r="C250" s="456">
        <v>3667.6</v>
      </c>
      <c r="D250" s="455">
        <v>15074.21</v>
      </c>
      <c r="E250" s="471">
        <v>9033.56</v>
      </c>
      <c r="F250" s="455">
        <v>5690.22</v>
      </c>
      <c r="G250" s="456">
        <v>5160</v>
      </c>
      <c r="H250" s="68">
        <f>SUM(C250:G250)</f>
        <v>38625.589999999997</v>
      </c>
      <c r="I250" s="332">
        <f>'燃料参数Fuel EF'!B3</f>
        <v>26.37</v>
      </c>
      <c r="J250" s="14">
        <f>'燃料参数Fuel EF'!C3</f>
        <v>98</v>
      </c>
      <c r="K250" s="333">
        <f>'燃料参数Fuel EF'!D3</f>
        <v>20908</v>
      </c>
      <c r="L250" s="332">
        <f>'燃料参数Fuel EF'!E3</f>
        <v>1E-3</v>
      </c>
      <c r="M250" s="332">
        <f>'燃料参数Fuel EF'!F3</f>
        <v>1.5E-3</v>
      </c>
      <c r="N250" s="282">
        <f>H250*K250*I250*J250*44/12/100/100</f>
        <v>765235754.54251444</v>
      </c>
      <c r="O250" s="282">
        <f t="shared" ref="O250:O269" si="60">H250*K250*L250/100</f>
        <v>8075.8383571999993</v>
      </c>
      <c r="P250" s="264">
        <f t="shared" ref="P250:P269" si="61">H250*K250*M250/100</f>
        <v>12113.757535799998</v>
      </c>
      <c r="Q250" s="234">
        <f>N250+O250*25+P250*298</f>
        <v>769047550.24711287</v>
      </c>
      <c r="R250" s="298"/>
    </row>
    <row r="251" spans="1:18" ht="31.5" hidden="1" outlineLevel="1" x14ac:dyDescent="0.15">
      <c r="A251" s="300" t="s">
        <v>325</v>
      </c>
      <c r="B251" s="236" t="s">
        <v>406</v>
      </c>
      <c r="C251" s="455"/>
      <c r="D251" s="455"/>
      <c r="E251" s="471"/>
      <c r="F251" s="455"/>
      <c r="G251" s="455"/>
      <c r="H251" s="68">
        <f t="shared" ref="H251:H252" si="62">SUM(C251:G251)</f>
        <v>0</v>
      </c>
      <c r="I251" s="279">
        <f>'燃料参数Fuel EF'!B4</f>
        <v>25.41</v>
      </c>
      <c r="J251" s="15">
        <f>'燃料参数Fuel EF'!C4</f>
        <v>98</v>
      </c>
      <c r="K251" s="280">
        <f>'燃料参数Fuel EF'!D4</f>
        <v>26344</v>
      </c>
      <c r="L251" s="279">
        <f>'燃料参数Fuel EF'!E4</f>
        <v>1E-3</v>
      </c>
      <c r="M251" s="279">
        <f>'燃料参数Fuel EF'!F4</f>
        <v>1.5E-3</v>
      </c>
      <c r="N251" s="282">
        <f t="shared" ref="N251:N269" si="63">H251*K251*I251*J251*44/12/100/100</f>
        <v>0</v>
      </c>
      <c r="O251" s="282">
        <f t="shared" si="60"/>
        <v>0</v>
      </c>
      <c r="P251" s="264">
        <f t="shared" si="61"/>
        <v>0</v>
      </c>
      <c r="Q251" s="234">
        <f t="shared" ref="Q251:Q271" si="64">N251+O251*25+P251*298</f>
        <v>0</v>
      </c>
      <c r="R251" s="298"/>
    </row>
    <row r="252" spans="1:18" ht="31.5" hidden="1" outlineLevel="1" x14ac:dyDescent="0.15">
      <c r="A252" s="300" t="s">
        <v>326</v>
      </c>
      <c r="B252" s="236" t="s">
        <v>406</v>
      </c>
      <c r="C252" s="455"/>
      <c r="D252" s="455">
        <v>192.29</v>
      </c>
      <c r="E252" s="471"/>
      <c r="F252" s="455">
        <v>1555.03</v>
      </c>
      <c r="G252" s="455"/>
      <c r="H252" s="68">
        <f t="shared" si="62"/>
        <v>1747.32</v>
      </c>
      <c r="I252" s="279">
        <f>'燃料参数Fuel EF'!B5</f>
        <v>25.41</v>
      </c>
      <c r="J252" s="15">
        <f>'燃料参数Fuel EF'!C5</f>
        <v>98</v>
      </c>
      <c r="K252" s="280">
        <f>'燃料参数Fuel EF'!D5</f>
        <v>10454</v>
      </c>
      <c r="L252" s="279">
        <f>'燃料参数Fuel EF'!E5</f>
        <v>1E-3</v>
      </c>
      <c r="M252" s="279">
        <f>'燃料参数Fuel EF'!F5</f>
        <v>1.5E-3</v>
      </c>
      <c r="N252" s="282">
        <f t="shared" si="63"/>
        <v>16678504.822536478</v>
      </c>
      <c r="O252" s="282">
        <f t="shared" si="60"/>
        <v>182.6648328</v>
      </c>
      <c r="P252" s="264">
        <f t="shared" si="61"/>
        <v>273.9972492</v>
      </c>
      <c r="Q252" s="234">
        <f t="shared" si="64"/>
        <v>16764722.623618079</v>
      </c>
      <c r="R252" s="298"/>
    </row>
    <row r="253" spans="1:18" ht="31.5" hidden="1" outlineLevel="1" x14ac:dyDescent="0.15">
      <c r="A253" s="300" t="s">
        <v>327</v>
      </c>
      <c r="B253" s="236" t="s">
        <v>406</v>
      </c>
      <c r="C253" s="463"/>
      <c r="D253" s="463"/>
      <c r="E253" s="462"/>
      <c r="F253" s="464"/>
      <c r="G253" s="464"/>
      <c r="H253" s="68">
        <f>SUM(C253:G253)</f>
        <v>0</v>
      </c>
      <c r="I253" s="279">
        <f>'燃料参数Fuel EF'!B6</f>
        <v>33.56</v>
      </c>
      <c r="J253" s="15">
        <f>'燃料参数Fuel EF'!C6</f>
        <v>98</v>
      </c>
      <c r="K253" s="280">
        <f>'燃料参数Fuel EF'!D6</f>
        <v>17584</v>
      </c>
      <c r="L253" s="279">
        <f>'燃料参数Fuel EF'!E6</f>
        <v>1E-3</v>
      </c>
      <c r="M253" s="279">
        <f>'燃料参数Fuel EF'!F6</f>
        <v>1.5E-3</v>
      </c>
      <c r="N253" s="282">
        <f>H253*K253*I253*J253*44/12/100/100</f>
        <v>0</v>
      </c>
      <c r="O253" s="282">
        <f>H253*K253*L253/100</f>
        <v>0</v>
      </c>
      <c r="P253" s="264">
        <f>H253*K253*M253/100</f>
        <v>0</v>
      </c>
      <c r="Q253" s="234">
        <f t="shared" si="64"/>
        <v>0</v>
      </c>
      <c r="R253" s="298"/>
    </row>
    <row r="254" spans="1:18" ht="43.5" hidden="1" customHeight="1" outlineLevel="1" x14ac:dyDescent="0.15">
      <c r="A254" s="300" t="s">
        <v>203</v>
      </c>
      <c r="B254" s="236" t="s">
        <v>406</v>
      </c>
      <c r="C254" s="463"/>
      <c r="D254" s="463">
        <v>186.46</v>
      </c>
      <c r="E254" s="462">
        <v>1</v>
      </c>
      <c r="F254" s="463">
        <v>185.19</v>
      </c>
      <c r="G254" s="464"/>
      <c r="H254" s="68">
        <f>SUM(C254:G254)</f>
        <v>372.65</v>
      </c>
      <c r="I254" s="279">
        <f>'燃料参数Fuel EF'!B20</f>
        <v>25.8</v>
      </c>
      <c r="J254" s="279">
        <f>'燃料参数Fuel EF'!C20</f>
        <v>98</v>
      </c>
      <c r="K254" s="279">
        <f>'燃料参数Fuel EF'!D20</f>
        <v>8363</v>
      </c>
      <c r="L254" s="279">
        <f>'燃料参数Fuel EF'!E20</f>
        <v>1E-3</v>
      </c>
      <c r="M254" s="279">
        <f>'燃料参数Fuel EF'!F20</f>
        <v>1.5E-3</v>
      </c>
      <c r="N254" s="282">
        <f>H254*K254*I254*J254*44/12/100/100</f>
        <v>2889218.8154060002</v>
      </c>
      <c r="O254" s="282">
        <f>H254*K254*L254/100</f>
        <v>31.164719499999997</v>
      </c>
      <c r="P254" s="264">
        <f>H254*K254*M254/100</f>
        <v>46.747079249999999</v>
      </c>
      <c r="Q254" s="234">
        <f t="shared" ref="Q254" si="65">N254+O254*25+P254*298</f>
        <v>2903928.5630100002</v>
      </c>
      <c r="R254" s="298"/>
    </row>
    <row r="255" spans="1:18" ht="31.5" hidden="1" outlineLevel="1" x14ac:dyDescent="0.15">
      <c r="A255" s="300" t="s">
        <v>328</v>
      </c>
      <c r="B255" s="236" t="s">
        <v>406</v>
      </c>
      <c r="C255" s="455"/>
      <c r="D255" s="455"/>
      <c r="E255" s="471"/>
      <c r="F255" s="455"/>
      <c r="G255" s="455"/>
      <c r="H255" s="68">
        <f t="shared" ref="H255:H271" si="66">SUM(C255:G255)</f>
        <v>0</v>
      </c>
      <c r="I255" s="279">
        <f>'燃料参数Fuel EF'!B7</f>
        <v>29.42</v>
      </c>
      <c r="J255" s="15">
        <f>'燃料参数Fuel EF'!C7</f>
        <v>93</v>
      </c>
      <c r="K255" s="280">
        <f>'燃料参数Fuel EF'!D7</f>
        <v>28435</v>
      </c>
      <c r="L255" s="279">
        <f>'燃料参数Fuel EF'!E7</f>
        <v>1E-3</v>
      </c>
      <c r="M255" s="279">
        <f>'燃料参数Fuel EF'!F7</f>
        <v>1.5E-3</v>
      </c>
      <c r="N255" s="282">
        <f t="shared" si="63"/>
        <v>0</v>
      </c>
      <c r="O255" s="282">
        <f t="shared" si="60"/>
        <v>0</v>
      </c>
      <c r="P255" s="264">
        <f t="shared" si="61"/>
        <v>0</v>
      </c>
      <c r="Q255" s="234">
        <f t="shared" si="64"/>
        <v>0</v>
      </c>
      <c r="R255" s="298"/>
    </row>
    <row r="256" spans="1:18" ht="31.5" hidden="1" outlineLevel="1" x14ac:dyDescent="0.15">
      <c r="A256" s="300" t="s">
        <v>329</v>
      </c>
      <c r="B256" s="236" t="s">
        <v>323</v>
      </c>
      <c r="C256" s="455">
        <v>0.77</v>
      </c>
      <c r="D256" s="455">
        <v>10.49</v>
      </c>
      <c r="E256" s="471">
        <v>0.34</v>
      </c>
      <c r="F256" s="455">
        <v>5.73</v>
      </c>
      <c r="G256" s="455">
        <v>0.19</v>
      </c>
      <c r="H256" s="68">
        <f t="shared" si="66"/>
        <v>17.52</v>
      </c>
      <c r="I256" s="279">
        <f>'燃料参数Fuel EF'!B8</f>
        <v>13.58</v>
      </c>
      <c r="J256" s="15">
        <f>'燃料参数Fuel EF'!C8</f>
        <v>99</v>
      </c>
      <c r="K256" s="280">
        <f>'燃料参数Fuel EF'!D8</f>
        <v>173535</v>
      </c>
      <c r="L256" s="279">
        <f>'燃料参数Fuel EF'!E8</f>
        <v>1E-3</v>
      </c>
      <c r="M256" s="279">
        <f>'燃料参数Fuel EF'!F8</f>
        <v>1E-4</v>
      </c>
      <c r="N256" s="282">
        <f t="shared" si="63"/>
        <v>1498744.4122728</v>
      </c>
      <c r="O256" s="282">
        <f t="shared" si="60"/>
        <v>30.403331999999995</v>
      </c>
      <c r="P256" s="264">
        <f t="shared" si="61"/>
        <v>3.0403332000000001</v>
      </c>
      <c r="Q256" s="234">
        <f t="shared" si="64"/>
        <v>1500410.5148664</v>
      </c>
      <c r="R256" s="298"/>
    </row>
    <row r="257" spans="1:18" ht="37.5" hidden="1" customHeight="1" outlineLevel="1" x14ac:dyDescent="0.15">
      <c r="A257" s="300" t="s">
        <v>204</v>
      </c>
      <c r="B257" s="236" t="s">
        <v>323</v>
      </c>
      <c r="C257" s="455"/>
      <c r="D257" s="455"/>
      <c r="E257" s="471">
        <v>25.32</v>
      </c>
      <c r="F257" s="455"/>
      <c r="G257" s="455">
        <v>7.29</v>
      </c>
      <c r="H257" s="68">
        <f t="shared" si="66"/>
        <v>32.61</v>
      </c>
      <c r="I257" s="279">
        <f>'燃料参数Fuel EF'!B21</f>
        <v>70.8</v>
      </c>
      <c r="J257" s="279">
        <f>'燃料参数Fuel EF'!C21</f>
        <v>99</v>
      </c>
      <c r="K257" s="279">
        <f>'燃料参数Fuel EF'!D21</f>
        <v>37630</v>
      </c>
      <c r="L257" s="279">
        <f>'燃料参数Fuel EF'!E21</f>
        <v>1E-3</v>
      </c>
      <c r="M257" s="279">
        <f>'燃料参数Fuel EF'!F21</f>
        <v>1E-4</v>
      </c>
      <c r="N257" s="282">
        <f t="shared" ref="N257:N258" si="67">H257*K257*I257*J257*44/12/100/100</f>
        <v>3153732.8355719997</v>
      </c>
      <c r="O257" s="282">
        <f t="shared" ref="O257:O258" si="68">H257*K257*L257/100</f>
        <v>12.271143000000002</v>
      </c>
      <c r="P257" s="264">
        <f t="shared" ref="P257:P258" si="69">H257*K257*M257/100</f>
        <v>1.2271143</v>
      </c>
      <c r="Q257" s="234">
        <f t="shared" ref="Q257:Q258" si="70">N257+O257*25+P257*298</f>
        <v>3154405.2942083995</v>
      </c>
      <c r="R257" s="298"/>
    </row>
    <row r="258" spans="1:18" ht="37.5" hidden="1" customHeight="1" outlineLevel="1" x14ac:dyDescent="0.15">
      <c r="A258" s="300" t="s">
        <v>205</v>
      </c>
      <c r="B258" s="236" t="s">
        <v>323</v>
      </c>
      <c r="C258" s="455"/>
      <c r="D258" s="455"/>
      <c r="E258" s="471">
        <v>1.1599999999999999</v>
      </c>
      <c r="F258" s="455"/>
      <c r="G258" s="455">
        <v>0.44</v>
      </c>
      <c r="H258" s="68">
        <f t="shared" si="66"/>
        <v>1.5999999999999999</v>
      </c>
      <c r="I258" s="279">
        <f>'燃料参数Fuel EF'!B22</f>
        <v>46.9</v>
      </c>
      <c r="J258" s="279">
        <f>'燃料参数Fuel EF'!C22</f>
        <v>99</v>
      </c>
      <c r="K258" s="279">
        <f>'燃料参数Fuel EF'!D22</f>
        <v>79450</v>
      </c>
      <c r="L258" s="279">
        <f>'燃料参数Fuel EF'!E22</f>
        <v>1E-3</v>
      </c>
      <c r="M258" s="279">
        <f>'燃料参数Fuel EF'!F22</f>
        <v>1E-4</v>
      </c>
      <c r="N258" s="282">
        <f t="shared" si="67"/>
        <v>216417.98639999997</v>
      </c>
      <c r="O258" s="282">
        <f t="shared" si="68"/>
        <v>1.2711999999999999</v>
      </c>
      <c r="P258" s="264">
        <f t="shared" si="69"/>
        <v>0.12712000000000001</v>
      </c>
      <c r="Q258" s="234">
        <f t="shared" si="70"/>
        <v>216487.64815999995</v>
      </c>
      <c r="R258" s="298"/>
    </row>
    <row r="259" spans="1:18" ht="31.5" hidden="1" outlineLevel="1" x14ac:dyDescent="0.15">
      <c r="A259" s="300" t="s">
        <v>330</v>
      </c>
      <c r="B259" s="236" t="s">
        <v>323</v>
      </c>
      <c r="C259" s="455">
        <v>32.18</v>
      </c>
      <c r="D259" s="455"/>
      <c r="E259" s="471"/>
      <c r="F259" s="455"/>
      <c r="G259" s="455"/>
      <c r="H259" s="68">
        <f t="shared" si="66"/>
        <v>32.18</v>
      </c>
      <c r="I259" s="301">
        <f>'燃料参数Fuel EF'!B9</f>
        <v>12.2</v>
      </c>
      <c r="J259" s="15">
        <f>'燃料参数Fuel EF'!C9</f>
        <v>99</v>
      </c>
      <c r="K259" s="280">
        <f>'燃料参数Fuel EF'!D9</f>
        <v>202218</v>
      </c>
      <c r="L259" s="279">
        <f>'燃料参数Fuel EF'!E9</f>
        <v>1E-3</v>
      </c>
      <c r="M259" s="279">
        <f>'燃料参数Fuel EF'!F9</f>
        <v>1E-4</v>
      </c>
      <c r="N259" s="282">
        <f t="shared" si="63"/>
        <v>2881856.1987863998</v>
      </c>
      <c r="O259" s="282">
        <f t="shared" si="60"/>
        <v>65.073752400000004</v>
      </c>
      <c r="P259" s="264">
        <f t="shared" si="61"/>
        <v>6.50737524</v>
      </c>
      <c r="Q259" s="234">
        <f t="shared" si="64"/>
        <v>2885422.2404179196</v>
      </c>
      <c r="R259" s="298"/>
    </row>
    <row r="260" spans="1:18" ht="31.5" hidden="1" outlineLevel="1" x14ac:dyDescent="0.15">
      <c r="A260" s="300" t="s">
        <v>339</v>
      </c>
      <c r="B260" s="236" t="s">
        <v>406</v>
      </c>
      <c r="C260" s="455"/>
      <c r="D260" s="455"/>
      <c r="E260" s="471"/>
      <c r="F260" s="455"/>
      <c r="G260" s="455"/>
      <c r="H260" s="68">
        <f>SUM(C260:G260)</f>
        <v>0</v>
      </c>
      <c r="I260" s="279">
        <f>'燃料参数Fuel EF'!B18</f>
        <v>29.42</v>
      </c>
      <c r="J260" s="15">
        <f>'燃料参数Fuel EF'!C18</f>
        <v>93</v>
      </c>
      <c r="K260" s="280">
        <f>'燃料参数Fuel EF'!D18</f>
        <v>38099</v>
      </c>
      <c r="L260" s="279">
        <f>'燃料参数Fuel EF'!E18</f>
        <v>1E-3</v>
      </c>
      <c r="M260" s="279">
        <f>'燃料参数Fuel EF'!F18</f>
        <v>1.5E-3</v>
      </c>
      <c r="N260" s="282">
        <f>H260*K260*I260*J260*44/12/100/100</f>
        <v>0</v>
      </c>
      <c r="O260" s="282">
        <f>H260*K260*L260/100</f>
        <v>0</v>
      </c>
      <c r="P260" s="264">
        <f>H260*K260*M260/100</f>
        <v>0</v>
      </c>
      <c r="Q260" s="234">
        <f>N260+O260*25+P260*298</f>
        <v>0</v>
      </c>
      <c r="R260" s="298"/>
    </row>
    <row r="261" spans="1:18" ht="31.5" hidden="1" outlineLevel="1" x14ac:dyDescent="0.15">
      <c r="A261" s="300" t="s">
        <v>331</v>
      </c>
      <c r="B261" s="236" t="s">
        <v>406</v>
      </c>
      <c r="C261" s="455"/>
      <c r="D261" s="455"/>
      <c r="E261" s="471">
        <v>2.0299999999999998</v>
      </c>
      <c r="F261" s="455"/>
      <c r="G261" s="455"/>
      <c r="H261" s="68">
        <f t="shared" si="66"/>
        <v>2.0299999999999998</v>
      </c>
      <c r="I261" s="279">
        <f>'燃料参数Fuel EF'!B10</f>
        <v>20.079999999999998</v>
      </c>
      <c r="J261" s="15">
        <f>'燃料参数Fuel EF'!C10</f>
        <v>98</v>
      </c>
      <c r="K261" s="280">
        <f>'燃料参数Fuel EF'!D10</f>
        <v>41816</v>
      </c>
      <c r="L261" s="279">
        <f>'燃料参数Fuel EF'!E10</f>
        <v>3.0000000000000001E-3</v>
      </c>
      <c r="M261" s="279">
        <f>'燃料参数Fuel EF'!F10</f>
        <v>5.9999999999999995E-4</v>
      </c>
      <c r="N261" s="282">
        <f t="shared" si="63"/>
        <v>61249.103961173336</v>
      </c>
      <c r="O261" s="282">
        <f t="shared" si="60"/>
        <v>2.5465944</v>
      </c>
      <c r="P261" s="264">
        <f t="shared" si="61"/>
        <v>0.50931887999999992</v>
      </c>
      <c r="Q261" s="234">
        <f t="shared" si="64"/>
        <v>61464.545847413334</v>
      </c>
      <c r="R261" s="298"/>
    </row>
    <row r="262" spans="1:18" ht="31.5" hidden="1" outlineLevel="1" x14ac:dyDescent="0.15">
      <c r="A262" s="300" t="s">
        <v>332</v>
      </c>
      <c r="B262" s="236" t="s">
        <v>406</v>
      </c>
      <c r="C262" s="455"/>
      <c r="D262" s="455"/>
      <c r="E262" s="471"/>
      <c r="F262" s="455"/>
      <c r="G262" s="455"/>
      <c r="H262" s="68">
        <f t="shared" si="66"/>
        <v>0</v>
      </c>
      <c r="I262" s="301">
        <f>'燃料参数Fuel EF'!B11</f>
        <v>18.899999999999999</v>
      </c>
      <c r="J262" s="15">
        <f>'燃料参数Fuel EF'!C11</f>
        <v>98</v>
      </c>
      <c r="K262" s="280">
        <f>'燃料参数Fuel EF'!D11</f>
        <v>43070</v>
      </c>
      <c r="L262" s="279">
        <f>'燃料参数Fuel EF'!E11</f>
        <v>3.0000000000000001E-3</v>
      </c>
      <c r="M262" s="279">
        <f>'燃料参数Fuel EF'!F11</f>
        <v>5.9999999999999995E-4</v>
      </c>
      <c r="N262" s="282">
        <f t="shared" si="63"/>
        <v>0</v>
      </c>
      <c r="O262" s="282">
        <f t="shared" si="60"/>
        <v>0</v>
      </c>
      <c r="P262" s="264">
        <f t="shared" si="61"/>
        <v>0</v>
      </c>
      <c r="Q262" s="234">
        <f t="shared" si="64"/>
        <v>0</v>
      </c>
      <c r="R262" s="298"/>
    </row>
    <row r="263" spans="1:18" ht="31.5" hidden="1" outlineLevel="1" x14ac:dyDescent="0.15">
      <c r="A263" s="300" t="s">
        <v>333</v>
      </c>
      <c r="B263" s="236" t="s">
        <v>406</v>
      </c>
      <c r="C263" s="455">
        <v>0.87</v>
      </c>
      <c r="D263" s="456">
        <v>2.2000000000000002</v>
      </c>
      <c r="E263" s="471">
        <v>1.01</v>
      </c>
      <c r="F263" s="455">
        <v>0.31</v>
      </c>
      <c r="G263" s="455">
        <v>1.28</v>
      </c>
      <c r="H263" s="68">
        <f t="shared" si="66"/>
        <v>5.67</v>
      </c>
      <c r="I263" s="301">
        <f>'燃料参数Fuel EF'!B12</f>
        <v>20.2</v>
      </c>
      <c r="J263" s="15">
        <f>'燃料参数Fuel EF'!C12</f>
        <v>98</v>
      </c>
      <c r="K263" s="280">
        <f>'燃料参数Fuel EF'!D12</f>
        <v>42652</v>
      </c>
      <c r="L263" s="279">
        <f>'燃料参数Fuel EF'!E12</f>
        <v>3.0000000000000001E-3</v>
      </c>
      <c r="M263" s="279">
        <f>'燃料参数Fuel EF'!F12</f>
        <v>5.9999999999999995E-4</v>
      </c>
      <c r="N263" s="282">
        <f t="shared" si="63"/>
        <v>175538.07643679998</v>
      </c>
      <c r="O263" s="282">
        <f t="shared" si="60"/>
        <v>7.2551052</v>
      </c>
      <c r="P263" s="264">
        <f t="shared" si="61"/>
        <v>1.4510210399999999</v>
      </c>
      <c r="Q263" s="234">
        <f t="shared" si="64"/>
        <v>176151.85833671998</v>
      </c>
      <c r="R263" s="298"/>
    </row>
    <row r="264" spans="1:18" ht="31.5" hidden="1" outlineLevel="1" x14ac:dyDescent="0.15">
      <c r="A264" s="300" t="s">
        <v>334</v>
      </c>
      <c r="B264" s="236" t="s">
        <v>406</v>
      </c>
      <c r="C264" s="455">
        <v>14.15</v>
      </c>
      <c r="D264" s="456">
        <v>0.2</v>
      </c>
      <c r="E264" s="471">
        <v>7.05</v>
      </c>
      <c r="F264" s="455"/>
      <c r="G264" s="455">
        <v>0.44</v>
      </c>
      <c r="H264" s="68">
        <f t="shared" si="66"/>
        <v>21.84</v>
      </c>
      <c r="I264" s="301">
        <f>'燃料参数Fuel EF'!B13</f>
        <v>21.1</v>
      </c>
      <c r="J264" s="15">
        <f>'燃料参数Fuel EF'!C13</f>
        <v>98</v>
      </c>
      <c r="K264" s="280">
        <f>'燃料参数Fuel EF'!D13</f>
        <v>41816</v>
      </c>
      <c r="L264" s="279">
        <f>'燃料参数Fuel EF'!E13</f>
        <v>3.0000000000000001E-3</v>
      </c>
      <c r="M264" s="279">
        <f>'燃料参数Fuel EF'!F13</f>
        <v>5.9999999999999995E-4</v>
      </c>
      <c r="N264" s="282">
        <f t="shared" si="63"/>
        <v>692428.73539839999</v>
      </c>
      <c r="O264" s="282">
        <f t="shared" si="60"/>
        <v>27.397843199999997</v>
      </c>
      <c r="P264" s="264">
        <f t="shared" si="61"/>
        <v>5.4795686399999992</v>
      </c>
      <c r="Q264" s="234">
        <f t="shared" si="64"/>
        <v>694746.59293311997</v>
      </c>
      <c r="R264" s="298"/>
    </row>
    <row r="265" spans="1:18" ht="38.25" hidden="1" customHeight="1" outlineLevel="1" x14ac:dyDescent="0.15">
      <c r="A265" s="300" t="s">
        <v>212</v>
      </c>
      <c r="B265" s="236" t="s">
        <v>406</v>
      </c>
      <c r="C265" s="455">
        <v>21.22</v>
      </c>
      <c r="D265" s="455">
        <v>1.29</v>
      </c>
      <c r="E265" s="471">
        <v>40.770000000000003</v>
      </c>
      <c r="F265" s="455"/>
      <c r="G265" s="455"/>
      <c r="H265" s="68">
        <f t="shared" si="66"/>
        <v>63.28</v>
      </c>
      <c r="I265" s="279">
        <f>'燃料参数Fuel EF'!B23</f>
        <v>27.5</v>
      </c>
      <c r="J265" s="279">
        <f>'燃料参数Fuel EF'!C23</f>
        <v>98</v>
      </c>
      <c r="K265" s="279">
        <f>'燃料参数Fuel EF'!D23</f>
        <v>31947</v>
      </c>
      <c r="L265" s="279">
        <f>'燃料参数Fuel EF'!E23</f>
        <v>3.0000000000000001E-3</v>
      </c>
      <c r="M265" s="279">
        <f>'燃料参数Fuel EF'!F23</f>
        <v>5.9999999999999995E-4</v>
      </c>
      <c r="N265" s="282">
        <f t="shared" ref="N265" si="71">H265*K265*I265*J265*44/12/100/100</f>
        <v>1997683.8204400006</v>
      </c>
      <c r="O265" s="282">
        <f t="shared" ref="O265" si="72">H265*K265*L265/100</f>
        <v>60.64818480000001</v>
      </c>
      <c r="P265" s="264">
        <f t="shared" ref="P265" si="73">H265*K265*M265/100</f>
        <v>12.129636960000001</v>
      </c>
      <c r="Q265" s="234">
        <f t="shared" ref="Q265" si="74">N265+O265*25+P265*298</f>
        <v>2002814.6568740807</v>
      </c>
      <c r="R265" s="298"/>
    </row>
    <row r="266" spans="1:18" ht="31.5" hidden="1" outlineLevel="1" x14ac:dyDescent="0.15">
      <c r="A266" s="300" t="s">
        <v>335</v>
      </c>
      <c r="B266" s="236" t="s">
        <v>406</v>
      </c>
      <c r="C266" s="455"/>
      <c r="D266" s="455"/>
      <c r="E266" s="471"/>
      <c r="F266" s="455"/>
      <c r="G266" s="455"/>
      <c r="H266" s="68">
        <f t="shared" si="66"/>
        <v>0</v>
      </c>
      <c r="I266" s="301">
        <f>'燃料参数Fuel EF'!B14</f>
        <v>17.2</v>
      </c>
      <c r="J266" s="15">
        <f>'燃料参数Fuel EF'!C14</f>
        <v>99</v>
      </c>
      <c r="K266" s="280">
        <f>'燃料参数Fuel EF'!D14</f>
        <v>50179</v>
      </c>
      <c r="L266" s="279">
        <f>'燃料参数Fuel EF'!E14</f>
        <v>1E-3</v>
      </c>
      <c r="M266" s="279">
        <f>'燃料参数Fuel EF'!F14</f>
        <v>1E-4</v>
      </c>
      <c r="N266" s="282">
        <f t="shared" si="63"/>
        <v>0</v>
      </c>
      <c r="O266" s="282">
        <f t="shared" si="60"/>
        <v>0</v>
      </c>
      <c r="P266" s="264">
        <f t="shared" si="61"/>
        <v>0</v>
      </c>
      <c r="Q266" s="234">
        <f t="shared" si="64"/>
        <v>0</v>
      </c>
      <c r="R266" s="298"/>
    </row>
    <row r="267" spans="1:18" ht="31.5" hidden="1" outlineLevel="1" x14ac:dyDescent="0.15">
      <c r="A267" s="300" t="s">
        <v>336</v>
      </c>
      <c r="B267" s="236" t="s">
        <v>406</v>
      </c>
      <c r="C267" s="455">
        <v>0.46</v>
      </c>
      <c r="D267" s="455">
        <v>0.21</v>
      </c>
      <c r="E267" s="471"/>
      <c r="F267" s="456">
        <v>1.2</v>
      </c>
      <c r="G267" s="455">
        <v>41.55</v>
      </c>
      <c r="H267" s="68">
        <f t="shared" si="66"/>
        <v>43.419999999999995</v>
      </c>
      <c r="I267" s="301">
        <f>'燃料参数Fuel EF'!B15</f>
        <v>18.2</v>
      </c>
      <c r="J267" s="15">
        <f>'燃料参数Fuel EF'!C15</f>
        <v>99</v>
      </c>
      <c r="K267" s="280">
        <f>'燃料参数Fuel EF'!D15</f>
        <v>45998</v>
      </c>
      <c r="L267" s="279">
        <f>'燃料参数Fuel EF'!E15</f>
        <v>1E-3</v>
      </c>
      <c r="M267" s="279">
        <f>'燃料参数Fuel EF'!F15</f>
        <v>1E-4</v>
      </c>
      <c r="N267" s="282">
        <f t="shared" si="63"/>
        <v>1319492.0594855996</v>
      </c>
      <c r="O267" s="282">
        <f t="shared" si="60"/>
        <v>19.972331599999997</v>
      </c>
      <c r="P267" s="264">
        <f t="shared" si="61"/>
        <v>1.9972331599999997</v>
      </c>
      <c r="Q267" s="234">
        <f t="shared" si="64"/>
        <v>1320586.5432572798</v>
      </c>
      <c r="R267" s="298"/>
    </row>
    <row r="268" spans="1:18" ht="31.5" hidden="1" outlineLevel="1" x14ac:dyDescent="0.15">
      <c r="A268" s="300" t="s">
        <v>338</v>
      </c>
      <c r="B268" s="236" t="s">
        <v>406</v>
      </c>
      <c r="C268" s="455">
        <v>0.05</v>
      </c>
      <c r="D268" s="455">
        <v>1.1399999999999999</v>
      </c>
      <c r="E268" s="471"/>
      <c r="F268" s="455"/>
      <c r="G268" s="455"/>
      <c r="H268" s="68">
        <f>SUM(C268:G268)</f>
        <v>1.19</v>
      </c>
      <c r="I268" s="366">
        <f>'燃料参数Fuel EF'!B17</f>
        <v>20</v>
      </c>
      <c r="J268" s="15">
        <f>'燃料参数Fuel EF'!C17</f>
        <v>98</v>
      </c>
      <c r="K268" s="280">
        <f>'燃料参数Fuel EF'!D17</f>
        <v>35168</v>
      </c>
      <c r="L268" s="279">
        <f>'燃料参数Fuel EF'!E17</f>
        <v>3.0000000000000001E-3</v>
      </c>
      <c r="M268" s="279">
        <f>'燃料参数Fuel EF'!F17</f>
        <v>5.9999999999999995E-4</v>
      </c>
      <c r="N268" s="282">
        <f>H268*K268*I268*J268*44/12/100/100</f>
        <v>30076.14250666666</v>
      </c>
      <c r="O268" s="282">
        <f>H268*K268*L268/100</f>
        <v>1.2554976</v>
      </c>
      <c r="P268" s="264">
        <f>H268*K268*M268/100</f>
        <v>0.25109951999999996</v>
      </c>
      <c r="Q268" s="234">
        <f>N268+O268*25+P268*298</f>
        <v>30182.357603626657</v>
      </c>
      <c r="R268" s="298"/>
    </row>
    <row r="269" spans="1:18" ht="31.5" hidden="1" outlineLevel="1" x14ac:dyDescent="0.15">
      <c r="A269" s="300" t="s">
        <v>337</v>
      </c>
      <c r="B269" s="236" t="s">
        <v>323</v>
      </c>
      <c r="C269" s="455">
        <v>10.24</v>
      </c>
      <c r="D269" s="455">
        <v>35.96</v>
      </c>
      <c r="E269" s="471">
        <v>25.49</v>
      </c>
      <c r="F269" s="455"/>
      <c r="G269" s="455">
        <v>22.39</v>
      </c>
      <c r="H269" s="68">
        <f t="shared" si="66"/>
        <v>94.08</v>
      </c>
      <c r="I269" s="279">
        <f>'燃料参数Fuel EF'!B16</f>
        <v>15.32</v>
      </c>
      <c r="J269" s="15">
        <f>'燃料参数Fuel EF'!C16</f>
        <v>99</v>
      </c>
      <c r="K269" s="280">
        <f>'燃料参数Fuel EF'!D16</f>
        <v>389310</v>
      </c>
      <c r="L269" s="279">
        <f>'燃料参数Fuel EF'!E16</f>
        <v>1E-3</v>
      </c>
      <c r="M269" s="279">
        <f>'燃料参数Fuel EF'!F16</f>
        <v>1E-4</v>
      </c>
      <c r="N269" s="282">
        <f t="shared" si="63"/>
        <v>20368462.997836795</v>
      </c>
      <c r="O269" s="282">
        <f t="shared" si="60"/>
        <v>366.26284800000002</v>
      </c>
      <c r="P269" s="264">
        <f t="shared" si="61"/>
        <v>36.626284800000001</v>
      </c>
      <c r="Q269" s="234">
        <f t="shared" si="64"/>
        <v>20388534.201907191</v>
      </c>
      <c r="R269" s="298"/>
    </row>
    <row r="270" spans="1:18" ht="45" hidden="1" customHeight="1" outlineLevel="1" x14ac:dyDescent="0.15">
      <c r="A270" s="300" t="s">
        <v>213</v>
      </c>
      <c r="B270" s="236" t="s">
        <v>406</v>
      </c>
      <c r="C270" s="455"/>
      <c r="D270" s="455"/>
      <c r="E270" s="471">
        <v>1.65</v>
      </c>
      <c r="F270" s="455"/>
      <c r="G270" s="455"/>
      <c r="H270" s="68">
        <f t="shared" si="66"/>
        <v>1.65</v>
      </c>
      <c r="I270" s="279">
        <f>'燃料参数Fuel EF'!B24</f>
        <v>15.32</v>
      </c>
      <c r="J270" s="279">
        <f>'燃料参数Fuel EF'!C24</f>
        <v>99</v>
      </c>
      <c r="K270" s="279">
        <f>'燃料参数Fuel EF'!D24</f>
        <v>51434</v>
      </c>
      <c r="L270" s="279">
        <f>'燃料参数Fuel EF'!E24</f>
        <v>1E-3</v>
      </c>
      <c r="M270" s="279">
        <f>'燃料参数Fuel EF'!F24</f>
        <v>1E-4</v>
      </c>
      <c r="N270" s="282">
        <f t="shared" ref="N270" si="75">H270*K270*I270*J270*44/12/100/100</f>
        <v>47195.396067599992</v>
      </c>
      <c r="O270" s="282">
        <f t="shared" ref="O270" si="76">H270*K270*L270/100</f>
        <v>0.84866099999999989</v>
      </c>
      <c r="P270" s="264">
        <f t="shared" ref="P270" si="77">H270*K270*M270/100</f>
        <v>8.4866099999999986E-2</v>
      </c>
      <c r="Q270" s="234">
        <f t="shared" ref="Q270" si="78">N270+O270*25+P270*298</f>
        <v>47241.902690399998</v>
      </c>
      <c r="R270" s="298"/>
    </row>
    <row r="271" spans="1:18" ht="31.5" hidden="1" outlineLevel="1" x14ac:dyDescent="0.15">
      <c r="A271" s="300" t="s">
        <v>247</v>
      </c>
      <c r="B271" s="236" t="s">
        <v>407</v>
      </c>
      <c r="C271" s="455">
        <v>16.34</v>
      </c>
      <c r="D271" s="455">
        <v>122.66</v>
      </c>
      <c r="E271" s="471">
        <v>74.06</v>
      </c>
      <c r="F271" s="455">
        <v>213.74</v>
      </c>
      <c r="G271" s="455">
        <v>1.28</v>
      </c>
      <c r="H271" s="68">
        <f t="shared" si="66"/>
        <v>428.08</v>
      </c>
      <c r="I271" s="285">
        <f>'燃料参数Fuel EF'!B19</f>
        <v>0</v>
      </c>
      <c r="J271" s="16">
        <f>'燃料参数Fuel EF'!C19</f>
        <v>0</v>
      </c>
      <c r="K271" s="286">
        <f>'燃料参数Fuel EF'!D19</f>
        <v>0</v>
      </c>
      <c r="L271" s="23"/>
      <c r="M271" s="23"/>
      <c r="N271" s="23"/>
      <c r="O271" s="282"/>
      <c r="P271" s="264"/>
      <c r="Q271" s="234">
        <f t="shared" si="64"/>
        <v>0</v>
      </c>
      <c r="R271" s="298"/>
    </row>
    <row r="272" spans="1:18" hidden="1" outlineLevel="1" x14ac:dyDescent="0.15">
      <c r="A272" s="356"/>
      <c r="B272" s="52"/>
      <c r="C272" s="52"/>
      <c r="D272" s="52"/>
      <c r="E272" s="52"/>
      <c r="F272" s="52"/>
      <c r="G272" s="52"/>
      <c r="H272" s="52"/>
      <c r="I272" s="52"/>
      <c r="J272" s="52"/>
      <c r="K272" s="52"/>
      <c r="L272" s="52"/>
      <c r="M272" s="220" t="s">
        <v>343</v>
      </c>
      <c r="N272" s="287">
        <f>SUM(N250:N270)</f>
        <v>817246355.94562125</v>
      </c>
      <c r="O272" s="287">
        <f>SUM(O250:O270)</f>
        <v>8884.8744026999993</v>
      </c>
      <c r="P272" s="238">
        <f>SUM(P250:P270)</f>
        <v>12503.932836089998</v>
      </c>
      <c r="Q272" s="255">
        <f>N272+O272*25+P272*298</f>
        <v>821194649.79084361</v>
      </c>
      <c r="R272" s="298"/>
    </row>
    <row r="273" spans="1:18" hidden="1" outlineLevel="1" x14ac:dyDescent="0.25">
      <c r="A273" s="1033" t="s">
        <v>104</v>
      </c>
      <c r="B273" s="1034"/>
      <c r="C273" s="1034"/>
      <c r="D273" s="1034"/>
      <c r="E273" s="1034"/>
      <c r="F273" s="1034"/>
      <c r="G273" s="23"/>
      <c r="H273" s="54"/>
      <c r="I273" s="54"/>
      <c r="J273" s="54"/>
      <c r="K273" s="54"/>
      <c r="L273" s="54"/>
      <c r="M273" s="54"/>
      <c r="N273" s="288"/>
      <c r="O273" s="288"/>
      <c r="P273" s="249"/>
      <c r="Q273" s="249"/>
      <c r="R273" s="298"/>
    </row>
    <row r="274" spans="1:18" hidden="1" outlineLevel="1" x14ac:dyDescent="0.15">
      <c r="A274" s="1035" t="s">
        <v>214</v>
      </c>
      <c r="B274" s="1026"/>
      <c r="C274" s="1026"/>
      <c r="D274" s="1026"/>
      <c r="E274" s="1026"/>
      <c r="F274" s="1026"/>
      <c r="G274" s="1026"/>
      <c r="H274" s="54"/>
      <c r="I274" s="54"/>
      <c r="J274" s="54"/>
      <c r="K274" s="54"/>
      <c r="L274" s="54"/>
      <c r="M274" s="54"/>
      <c r="N274" s="288"/>
      <c r="O274" s="288"/>
      <c r="P274" s="249"/>
      <c r="Q274" s="249"/>
      <c r="R274" s="298"/>
    </row>
    <row r="275" spans="1:18" hidden="1" outlineLevel="1" x14ac:dyDescent="0.25">
      <c r="A275" s="1033" t="s">
        <v>341</v>
      </c>
      <c r="B275" s="1034"/>
      <c r="C275" s="1034"/>
      <c r="D275" s="23"/>
      <c r="E275" s="23"/>
      <c r="F275" s="23"/>
      <c r="G275" s="23"/>
      <c r="H275" s="23"/>
      <c r="I275" s="23"/>
      <c r="J275" s="23"/>
      <c r="K275" s="23"/>
      <c r="L275" s="23"/>
      <c r="M275" s="23"/>
      <c r="N275" s="23"/>
      <c r="O275" s="23"/>
      <c r="P275" s="159"/>
      <c r="Q275" s="159"/>
      <c r="R275" s="298"/>
    </row>
    <row r="276" spans="1:18" hidden="1" outlineLevel="1" x14ac:dyDescent="0.25">
      <c r="A276" s="1035" t="s">
        <v>245</v>
      </c>
      <c r="B276" s="1034"/>
      <c r="C276" s="1034"/>
      <c r="D276" s="1034"/>
      <c r="E276" s="1034"/>
      <c r="F276" s="23"/>
      <c r="G276" s="23"/>
      <c r="H276" s="23"/>
      <c r="I276" s="23"/>
      <c r="J276" s="23"/>
      <c r="K276" s="23"/>
      <c r="L276" s="23"/>
      <c r="M276" s="23"/>
      <c r="N276" s="23"/>
      <c r="O276" s="23"/>
      <c r="P276" s="159"/>
      <c r="Q276" s="159"/>
      <c r="R276" s="298"/>
    </row>
    <row r="277" spans="1:18" ht="33" hidden="1" customHeight="1" outlineLevel="1" x14ac:dyDescent="0.15">
      <c r="A277" s="1073" t="s">
        <v>18</v>
      </c>
      <c r="B277" s="1046"/>
      <c r="C277" s="1046"/>
      <c r="D277" s="1046"/>
      <c r="E277" s="1046"/>
      <c r="F277" s="1049"/>
      <c r="G277" s="1049"/>
      <c r="H277" s="1049"/>
      <c r="I277" s="1049"/>
      <c r="J277" s="1023"/>
      <c r="K277" s="1023"/>
      <c r="L277" s="1023"/>
      <c r="M277" s="1023"/>
      <c r="N277" s="1023"/>
      <c r="O277" s="1049"/>
      <c r="P277" s="23"/>
      <c r="Q277" s="23"/>
      <c r="R277" s="298"/>
    </row>
    <row r="278" spans="1:18" ht="78.75" hidden="1" outlineLevel="1" x14ac:dyDescent="0.15">
      <c r="A278" s="1074" t="s">
        <v>345</v>
      </c>
      <c r="B278" s="128" t="s">
        <v>356</v>
      </c>
      <c r="C278" s="240" t="s">
        <v>356</v>
      </c>
      <c r="D278" s="240" t="s">
        <v>360</v>
      </c>
      <c r="E278" s="241" t="s">
        <v>351</v>
      </c>
      <c r="F278" s="128" t="s">
        <v>353</v>
      </c>
      <c r="G278" s="240" t="s">
        <v>353</v>
      </c>
      <c r="H278" s="240" t="s">
        <v>350</v>
      </c>
      <c r="I278" s="240" t="s">
        <v>352</v>
      </c>
      <c r="J278" s="128" t="s">
        <v>354</v>
      </c>
      <c r="K278" s="240" t="s">
        <v>355</v>
      </c>
      <c r="L278" s="240" t="s">
        <v>363</v>
      </c>
      <c r="M278" s="240" t="s">
        <v>294</v>
      </c>
      <c r="N278" s="241" t="s">
        <v>362</v>
      </c>
      <c r="O278" s="241" t="s">
        <v>357</v>
      </c>
      <c r="P278" s="23"/>
      <c r="Q278" s="23"/>
      <c r="R278" s="451"/>
    </row>
    <row r="279" spans="1:18" ht="31.5" hidden="1" outlineLevel="1" x14ac:dyDescent="0.15">
      <c r="A279" s="1075"/>
      <c r="B279" s="242" t="s">
        <v>144</v>
      </c>
      <c r="C279" s="127" t="s">
        <v>349</v>
      </c>
      <c r="D279" s="80" t="s">
        <v>145</v>
      </c>
      <c r="E279" s="243" t="s">
        <v>349</v>
      </c>
      <c r="F279" s="244" t="s">
        <v>146</v>
      </c>
      <c r="G279" s="127" t="s">
        <v>349</v>
      </c>
      <c r="H279" s="80" t="s">
        <v>145</v>
      </c>
      <c r="I279" s="127" t="s">
        <v>349</v>
      </c>
      <c r="J279" s="244" t="s">
        <v>146</v>
      </c>
      <c r="K279" s="80" t="s">
        <v>145</v>
      </c>
      <c r="L279" s="80" t="s">
        <v>146</v>
      </c>
      <c r="M279" s="80" t="s">
        <v>145</v>
      </c>
      <c r="N279" s="243" t="s">
        <v>349</v>
      </c>
      <c r="O279" s="243" t="s">
        <v>349</v>
      </c>
      <c r="P279" s="23"/>
      <c r="Q279" s="23"/>
      <c r="R279" s="451"/>
    </row>
    <row r="280" spans="1:18" hidden="1" outlineLevel="1" x14ac:dyDescent="0.15">
      <c r="A280" s="357" t="s">
        <v>286</v>
      </c>
      <c r="B280" s="460">
        <v>1022</v>
      </c>
      <c r="C280" s="459">
        <f>B280*10000</f>
        <v>10220000</v>
      </c>
      <c r="D280" s="460">
        <v>4.6100000000000003</v>
      </c>
      <c r="E280" s="457">
        <f>C280*(100-D280)/100</f>
        <v>9748858</v>
      </c>
      <c r="F280" s="460">
        <v>0</v>
      </c>
      <c r="G280" s="460">
        <f t="shared" ref="G280:G284" si="79">F280*10000</f>
        <v>0</v>
      </c>
      <c r="H280" s="460">
        <v>0</v>
      </c>
      <c r="I280" s="461">
        <f t="shared" ref="I280:I284" si="80">(1-H280/100)*G280</f>
        <v>0</v>
      </c>
      <c r="J280" s="460">
        <v>4</v>
      </c>
      <c r="K280" s="460">
        <v>4.22</v>
      </c>
      <c r="L280" s="460">
        <v>0</v>
      </c>
      <c r="M280" s="467"/>
      <c r="N280" s="25">
        <f>J280*(1-K280/100)*10000+L280*(1-M280/100)*10000</f>
        <v>38312</v>
      </c>
      <c r="O280" s="25">
        <f>N280+I280+E280</f>
        <v>9787170</v>
      </c>
      <c r="P280" s="23"/>
      <c r="Q280" s="23"/>
      <c r="R280" s="451"/>
    </row>
    <row r="281" spans="1:18" hidden="1" outlineLevel="1" x14ac:dyDescent="0.15">
      <c r="A281" s="358" t="s">
        <v>287</v>
      </c>
      <c r="B281" s="460">
        <v>3731</v>
      </c>
      <c r="C281" s="459">
        <f>B281*10000</f>
        <v>37310000</v>
      </c>
      <c r="D281" s="460">
        <v>5.12</v>
      </c>
      <c r="E281" s="461">
        <f>C281*(100-D281)/100</f>
        <v>35399728</v>
      </c>
      <c r="F281" s="460">
        <v>13</v>
      </c>
      <c r="G281" s="459">
        <f t="shared" si="79"/>
        <v>130000</v>
      </c>
      <c r="H281" s="460">
        <v>1.29</v>
      </c>
      <c r="I281" s="461">
        <f t="shared" si="80"/>
        <v>128323</v>
      </c>
      <c r="J281" s="460">
        <v>27</v>
      </c>
      <c r="K281" s="460">
        <v>4.22</v>
      </c>
      <c r="L281" s="460">
        <v>161</v>
      </c>
      <c r="M281" s="460">
        <v>6.6</v>
      </c>
      <c r="N281" s="25">
        <f t="shared" ref="N281:N284" si="81">J281*(1-K281/100)*10000+L281*(1-M281/100)*10000</f>
        <v>1762346</v>
      </c>
      <c r="O281" s="25">
        <f t="shared" ref="O281:O284" si="82">N281+I281+E281</f>
        <v>37290397</v>
      </c>
      <c r="P281" s="23"/>
      <c r="Q281" s="23"/>
      <c r="R281" s="451"/>
    </row>
    <row r="282" spans="1:18" hidden="1" outlineLevel="1" x14ac:dyDescent="0.15">
      <c r="A282" s="358" t="s">
        <v>288</v>
      </c>
      <c r="B282" s="460">
        <v>2343</v>
      </c>
      <c r="C282" s="459">
        <f>B282*10000</f>
        <v>23430000</v>
      </c>
      <c r="D282" s="460">
        <v>4.92</v>
      </c>
      <c r="E282" s="461">
        <f>C282*(100-D282)/100</f>
        <v>22277244</v>
      </c>
      <c r="F282" s="460">
        <v>156</v>
      </c>
      <c r="G282" s="459">
        <f t="shared" si="79"/>
        <v>1560000</v>
      </c>
      <c r="H282" s="460">
        <v>0.55000000000000004</v>
      </c>
      <c r="I282" s="461">
        <f t="shared" si="80"/>
        <v>1551420</v>
      </c>
      <c r="J282" s="460">
        <v>6</v>
      </c>
      <c r="K282" s="460">
        <v>4.22</v>
      </c>
      <c r="L282" s="460">
        <v>286</v>
      </c>
      <c r="M282" s="460">
        <v>6.3</v>
      </c>
      <c r="N282" s="25">
        <f t="shared" si="81"/>
        <v>2737288.0000000005</v>
      </c>
      <c r="O282" s="25">
        <f t="shared" si="82"/>
        <v>26565952</v>
      </c>
      <c r="P282" s="23"/>
      <c r="Q282" s="23"/>
      <c r="R282" s="451"/>
    </row>
    <row r="283" spans="1:18" hidden="1" outlineLevel="1" x14ac:dyDescent="0.15">
      <c r="A283" s="358" t="s">
        <v>289</v>
      </c>
      <c r="B283" s="460">
        <v>1624</v>
      </c>
      <c r="C283" s="459">
        <f>B283*10000</f>
        <v>16240000</v>
      </c>
      <c r="D283" s="460">
        <v>4.99</v>
      </c>
      <c r="E283" s="461">
        <f>C283*(100-D283)/100</f>
        <v>15429624</v>
      </c>
      <c r="F283" s="460">
        <v>28</v>
      </c>
      <c r="G283" s="459">
        <f t="shared" si="79"/>
        <v>280000</v>
      </c>
      <c r="H283" s="460">
        <v>0.56000000000000005</v>
      </c>
      <c r="I283" s="461">
        <f t="shared" si="80"/>
        <v>278432</v>
      </c>
      <c r="J283" s="460">
        <v>2</v>
      </c>
      <c r="K283" s="460">
        <v>4.22</v>
      </c>
      <c r="L283" s="460">
        <v>0</v>
      </c>
      <c r="M283" s="467"/>
      <c r="N283" s="25">
        <f t="shared" si="81"/>
        <v>19156</v>
      </c>
      <c r="O283" s="25">
        <f t="shared" si="82"/>
        <v>15727212</v>
      </c>
      <c r="P283" s="23"/>
      <c r="Q283" s="23"/>
      <c r="R283" s="451"/>
    </row>
    <row r="284" spans="1:18" hidden="1" outlineLevel="1" x14ac:dyDescent="0.15">
      <c r="A284" s="359" t="s">
        <v>290</v>
      </c>
      <c r="B284" s="460">
        <v>1272</v>
      </c>
      <c r="C284" s="459">
        <f>B284*10000</f>
        <v>12720000</v>
      </c>
      <c r="D284" s="460">
        <v>4.7300000000000004</v>
      </c>
      <c r="E284" s="461">
        <f>C284*(100-D284)/100</f>
        <v>12118344</v>
      </c>
      <c r="F284" s="460">
        <v>285</v>
      </c>
      <c r="G284" s="459">
        <f t="shared" si="79"/>
        <v>2850000</v>
      </c>
      <c r="H284" s="460">
        <v>0.12</v>
      </c>
      <c r="I284" s="461">
        <f t="shared" si="80"/>
        <v>2846580</v>
      </c>
      <c r="J284" s="460">
        <v>22</v>
      </c>
      <c r="K284" s="460">
        <v>4.22</v>
      </c>
      <c r="L284" s="460">
        <v>0</v>
      </c>
      <c r="M284" s="467"/>
      <c r="N284" s="25">
        <f t="shared" si="81"/>
        <v>210716</v>
      </c>
      <c r="O284" s="25">
        <f t="shared" si="82"/>
        <v>15175640</v>
      </c>
      <c r="P284" s="23"/>
      <c r="Q284" s="23"/>
      <c r="R284" s="451"/>
    </row>
    <row r="285" spans="1:18" hidden="1" outlineLevel="1" x14ac:dyDescent="0.15">
      <c r="A285" s="473" t="s">
        <v>343</v>
      </c>
      <c r="B285" s="27"/>
      <c r="C285" s="57"/>
      <c r="D285" s="79"/>
      <c r="E285" s="78">
        <f>SUM(E280:E284)</f>
        <v>94973798</v>
      </c>
      <c r="F285" s="27"/>
      <c r="G285" s="27"/>
      <c r="H285" s="27"/>
      <c r="I285" s="78">
        <f>SUM(I280:I284)</f>
        <v>4804755</v>
      </c>
      <c r="J285" s="27"/>
      <c r="K285" s="27"/>
      <c r="L285" s="27"/>
      <c r="M285" s="28"/>
      <c r="N285" s="58">
        <f>SUM(N280:N284)</f>
        <v>4767818</v>
      </c>
      <c r="O285" s="169">
        <f>SUM(O280:O284)</f>
        <v>104546371</v>
      </c>
      <c r="P285" s="23"/>
      <c r="Q285" s="23"/>
      <c r="R285" s="451"/>
    </row>
    <row r="286" spans="1:18" hidden="1" outlineLevel="1" x14ac:dyDescent="0.15">
      <c r="A286" s="302" t="s">
        <v>436</v>
      </c>
      <c r="B286" s="23"/>
      <c r="C286" s="56"/>
      <c r="D286" s="79"/>
      <c r="E286" s="23"/>
      <c r="F286" s="23"/>
      <c r="G286" s="23"/>
      <c r="H286" s="23"/>
      <c r="I286" s="23"/>
      <c r="J286" s="23"/>
      <c r="K286" s="23"/>
      <c r="L286" s="23"/>
      <c r="M286" s="24"/>
      <c r="N286" s="24"/>
      <c r="O286" s="23"/>
      <c r="P286" s="23"/>
      <c r="Q286" s="23"/>
      <c r="R286" s="298"/>
    </row>
    <row r="287" spans="1:18" hidden="1" outlineLevel="1" x14ac:dyDescent="0.15">
      <c r="A287" s="267" t="s">
        <v>438</v>
      </c>
      <c r="B287" s="23"/>
      <c r="C287" s="23"/>
      <c r="D287" s="23"/>
      <c r="E287" s="23"/>
      <c r="F287" s="23"/>
      <c r="G287" s="23"/>
      <c r="H287" s="23"/>
      <c r="I287" s="23"/>
      <c r="J287" s="23"/>
      <c r="K287" s="23"/>
      <c r="L287" s="23"/>
      <c r="M287" s="159"/>
      <c r="N287" s="159"/>
      <c r="O287" s="268"/>
      <c r="P287" s="159"/>
      <c r="Q287" s="159"/>
      <c r="R287" s="298"/>
    </row>
    <row r="288" spans="1:18" hidden="1" outlineLevel="1" x14ac:dyDescent="0.15">
      <c r="A288" s="302"/>
      <c r="B288" s="23"/>
      <c r="C288" s="23"/>
      <c r="D288" s="23"/>
      <c r="E288" s="23"/>
      <c r="F288" s="23"/>
      <c r="G288" s="23"/>
      <c r="H288" s="23"/>
      <c r="I288" s="23"/>
      <c r="J288" s="23"/>
      <c r="K288" s="23"/>
      <c r="L288" s="23"/>
      <c r="M288" s="159"/>
      <c r="N288" s="159"/>
      <c r="O288" s="159"/>
      <c r="P288" s="159"/>
      <c r="Q288" s="159"/>
      <c r="R288" s="298"/>
    </row>
    <row r="289" spans="1:18" ht="42.75" hidden="1" customHeight="1" outlineLevel="1" x14ac:dyDescent="0.15">
      <c r="A289" s="1073" t="s">
        <v>155</v>
      </c>
      <c r="B289" s="1046"/>
      <c r="C289" s="1046"/>
      <c r="D289" s="1046"/>
      <c r="E289" s="1046"/>
      <c r="F289" s="1046"/>
      <c r="G289" s="1046"/>
      <c r="H289" s="1046"/>
      <c r="I289" s="1046"/>
      <c r="J289" s="1046"/>
      <c r="K289" s="1046"/>
      <c r="L289" s="1046"/>
      <c r="M289" s="21"/>
      <c r="N289" s="21"/>
      <c r="O289" s="159"/>
      <c r="P289" s="159"/>
      <c r="Q289" s="159"/>
      <c r="R289" s="298"/>
    </row>
    <row r="290" spans="1:18" ht="34.5" hidden="1" outlineLevel="1" x14ac:dyDescent="0.15">
      <c r="A290" s="125"/>
      <c r="B290" s="290" t="s">
        <v>349</v>
      </c>
      <c r="C290" s="79"/>
      <c r="D290" s="224" t="s">
        <v>106</v>
      </c>
      <c r="E290" s="224" t="s">
        <v>107</v>
      </c>
      <c r="F290" s="224" t="s">
        <v>108</v>
      </c>
      <c r="G290" s="224" t="s">
        <v>109</v>
      </c>
      <c r="H290" s="248"/>
      <c r="I290" s="224" t="s">
        <v>113</v>
      </c>
      <c r="J290" s="224" t="s">
        <v>110</v>
      </c>
      <c r="K290" s="224" t="s">
        <v>111</v>
      </c>
      <c r="L290" s="226" t="s">
        <v>112</v>
      </c>
      <c r="M290" s="21"/>
      <c r="N290" s="21"/>
      <c r="O290" s="159"/>
      <c r="P290" s="159"/>
      <c r="Q290" s="159"/>
      <c r="R290" s="298"/>
    </row>
    <row r="291" spans="1:18" ht="108" hidden="1" customHeight="1" outlineLevel="1" x14ac:dyDescent="0.15">
      <c r="A291" s="327" t="s">
        <v>364</v>
      </c>
      <c r="B291" s="24">
        <f>O285</f>
        <v>104546371</v>
      </c>
      <c r="C291" s="219" t="s">
        <v>365</v>
      </c>
      <c r="D291" s="281">
        <f>N272</f>
        <v>817246355.94562125</v>
      </c>
      <c r="E291" s="281">
        <f>O272</f>
        <v>8884.8744026999993</v>
      </c>
      <c r="F291" s="281">
        <f>P272</f>
        <v>12503.932836089998</v>
      </c>
      <c r="G291" s="281">
        <f>Q272</f>
        <v>821194649.79084361</v>
      </c>
      <c r="H291" s="432" t="s">
        <v>461</v>
      </c>
      <c r="I291" s="30">
        <f>D291/B291</f>
        <v>7.8170705317511331</v>
      </c>
      <c r="J291" s="30">
        <f>E291/B291</f>
        <v>8.4985010170271716E-5</v>
      </c>
      <c r="K291" s="30">
        <f>F291/B291</f>
        <v>1.1960178738380118E-4</v>
      </c>
      <c r="L291" s="31">
        <f>G291/B291</f>
        <v>7.8548364896457628</v>
      </c>
      <c r="M291" s="21"/>
      <c r="N291" s="21"/>
      <c r="O291" s="159"/>
      <c r="P291" s="159"/>
      <c r="Q291" s="159"/>
      <c r="R291" s="298"/>
    </row>
    <row r="292" spans="1:18" ht="141.75" hidden="1" customHeight="1" outlineLevel="1" x14ac:dyDescent="0.15">
      <c r="A292" s="327" t="s">
        <v>453</v>
      </c>
      <c r="B292" s="24">
        <f>'06-11年电网电量交换Grid Exchange'!E65+'06-11年电网电量交换Grid Exchange'!E66</f>
        <v>4956209</v>
      </c>
      <c r="C292" s="54" t="s">
        <v>292</v>
      </c>
      <c r="D292" s="281">
        <f>'06-11年电网电量交换Grid Exchange'!$E$66*华北电网North!I285</f>
        <v>17790548.580038257</v>
      </c>
      <c r="E292" s="281">
        <f>'06-11年电网电量交换Grid Exchange'!$E$66*华北电网North!J285</f>
        <v>184.30789100666442</v>
      </c>
      <c r="F292" s="281">
        <f>'06-11年电网电量交换Grid Exchange'!$E$66*华北电网North!K285</f>
        <v>266.85565914819944</v>
      </c>
      <c r="G292" s="281">
        <f>'06-11年电网电量交换Grid Exchange'!$E$66*华北电网North!L285</f>
        <v>17874679.263739586</v>
      </c>
      <c r="H292" s="453" t="s">
        <v>455</v>
      </c>
      <c r="I292" s="30">
        <f>SUM(D291:D293)/(B292+B291)</f>
        <v>7.8426731370435769</v>
      </c>
      <c r="J292" s="30">
        <f>SUM(E291:E293)/(B292+B291)</f>
        <v>8.50532249604623E-5</v>
      </c>
      <c r="K292" s="30">
        <f>SUM(F291:F293)/(B292+B291)</f>
        <v>1.1985047443247253E-4</v>
      </c>
      <c r="L292" s="31">
        <f>SUM(G291:G293)/(B292+B291)</f>
        <v>7.8805149090484656</v>
      </c>
      <c r="M292" s="21"/>
      <c r="N292" s="21"/>
      <c r="O292" s="159"/>
      <c r="P292" s="159"/>
      <c r="Q292" s="159"/>
      <c r="R292" s="298"/>
    </row>
    <row r="293" spans="1:18" ht="26.25" hidden="1" customHeight="1" outlineLevel="1" x14ac:dyDescent="0.15">
      <c r="A293" s="302"/>
      <c r="B293" s="23"/>
      <c r="C293" s="54" t="s">
        <v>293</v>
      </c>
      <c r="D293" s="281">
        <f>'06-11年电网电量交换Grid Exchange'!$E$65*华中电网Central!I294</f>
        <v>23756038.077305689</v>
      </c>
      <c r="E293" s="281">
        <f>'06-11年电网电量交换Grid Exchange'!$E$65*华中电网Central!J294</f>
        <v>244.36527678435519</v>
      </c>
      <c r="F293" s="281">
        <f>'06-11年电网电量交换Grid Exchange'!$E$65*华中电网Central!K294</f>
        <v>353.14766934158047</v>
      </c>
      <c r="G293" s="281">
        <f>'06-11年电网电量交换Grid Exchange'!$E$65*华中电网Central!L294</f>
        <v>23867385.214689087</v>
      </c>
      <c r="H293" s="23"/>
      <c r="I293" s="23"/>
      <c r="J293" s="23"/>
      <c r="K293" s="23"/>
      <c r="L293" s="76"/>
      <c r="M293" s="159"/>
      <c r="N293" s="159"/>
      <c r="O293" s="159"/>
      <c r="P293" s="159"/>
      <c r="Q293" s="159"/>
      <c r="R293" s="298"/>
    </row>
    <row r="294" spans="1:18" hidden="1" outlineLevel="1" x14ac:dyDescent="0.15">
      <c r="A294" s="325"/>
      <c r="B294" s="159"/>
      <c r="C294" s="399"/>
      <c r="D294" s="191"/>
      <c r="E294" s="23"/>
      <c r="F294" s="32"/>
      <c r="G294" s="263"/>
      <c r="H294" s="1023"/>
      <c r="I294" s="1024"/>
      <c r="J294" s="1024"/>
      <c r="K294" s="1024"/>
      <c r="L294" s="418"/>
      <c r="M294" s="21"/>
      <c r="N294" s="21"/>
      <c r="O294" s="159"/>
      <c r="P294" s="159"/>
      <c r="Q294" s="159"/>
      <c r="R294" s="298"/>
    </row>
    <row r="295" spans="1:18" hidden="1" outlineLevel="1" x14ac:dyDescent="0.15">
      <c r="A295" s="334"/>
      <c r="B295" s="187"/>
      <c r="C295" s="35"/>
      <c r="D295" s="35"/>
      <c r="E295" s="77"/>
      <c r="F295" s="36"/>
      <c r="G295" s="348"/>
      <c r="H295" s="35"/>
      <c r="I295" s="34"/>
      <c r="J295" s="34"/>
      <c r="K295" s="35"/>
      <c r="L295" s="38"/>
      <c r="M295" s="21"/>
      <c r="N295" s="21"/>
      <c r="O295" s="159"/>
      <c r="P295" s="159"/>
      <c r="Q295" s="159"/>
      <c r="R295" s="298"/>
    </row>
    <row r="296" spans="1:18" ht="16.5" hidden="1" outlineLevel="1" thickBot="1" x14ac:dyDescent="0.2">
      <c r="A296" s="303"/>
      <c r="B296" s="304"/>
      <c r="C296" s="304"/>
      <c r="D296" s="304"/>
      <c r="E296" s="304"/>
      <c r="F296" s="304"/>
      <c r="G296" s="304"/>
      <c r="H296" s="304"/>
      <c r="I296" s="304"/>
      <c r="J296" s="304"/>
      <c r="K296" s="304"/>
      <c r="L296" s="304"/>
      <c r="M296" s="304"/>
      <c r="N296" s="304"/>
      <c r="O296" s="304"/>
      <c r="P296" s="304"/>
      <c r="Q296" s="304"/>
      <c r="R296" s="305"/>
    </row>
    <row r="297" spans="1:18" collapsed="1" x14ac:dyDescent="0.15"/>
    <row r="301" spans="1:18" ht="16.5" thickBot="1" x14ac:dyDescent="0.2">
      <c r="A301" s="1017" t="s">
        <v>58</v>
      </c>
      <c r="B301" s="1017"/>
      <c r="C301" s="1017"/>
      <c r="D301" s="1017"/>
      <c r="E301" s="1017"/>
    </row>
    <row r="302" spans="1:18" ht="50.1" customHeight="1" x14ac:dyDescent="0.15">
      <c r="A302" s="387" t="s">
        <v>51</v>
      </c>
      <c r="B302" s="388" t="s">
        <v>428</v>
      </c>
      <c r="C302" s="388" t="s">
        <v>429</v>
      </c>
      <c r="D302" s="388" t="s">
        <v>430</v>
      </c>
      <c r="E302" s="389" t="s">
        <v>431</v>
      </c>
    </row>
    <row r="303" spans="1:18" ht="24.95" customHeight="1" x14ac:dyDescent="0.15">
      <c r="A303" s="390"/>
      <c r="B303" s="236" t="s">
        <v>425</v>
      </c>
      <c r="C303" s="236" t="s">
        <v>426</v>
      </c>
      <c r="D303" s="236" t="s">
        <v>433</v>
      </c>
      <c r="E303" s="441" t="s">
        <v>427</v>
      </c>
    </row>
    <row r="304" spans="1:18" ht="15.95" customHeight="1" x14ac:dyDescent="0.15">
      <c r="A304" s="390">
        <v>2006</v>
      </c>
      <c r="B304" s="442">
        <f>I45</f>
        <v>8.614349882211279</v>
      </c>
      <c r="C304" s="442">
        <f>J45*1000000</f>
        <v>97.742948006195803</v>
      </c>
      <c r="D304" s="442">
        <f>K45*1000000</f>
        <v>130.26071550878493</v>
      </c>
      <c r="E304" s="444">
        <f>L45</f>
        <v>8.655611149133053</v>
      </c>
    </row>
    <row r="305" spans="1:5" ht="15.95" customHeight="1" x14ac:dyDescent="0.15">
      <c r="A305" s="390">
        <v>2007</v>
      </c>
      <c r="B305" s="442">
        <f>I92</f>
        <v>8.3635259703692206</v>
      </c>
      <c r="C305" s="442">
        <f>J92*1000000</f>
        <v>93.790822387705248</v>
      </c>
      <c r="D305" s="442">
        <f>K92*1000000</f>
        <v>126.85498535762929</v>
      </c>
      <c r="E305" s="444">
        <f>L92</f>
        <v>8.4036735265654858</v>
      </c>
    </row>
    <row r="306" spans="1:5" ht="15.95" customHeight="1" x14ac:dyDescent="0.15">
      <c r="A306" s="390">
        <v>2008</v>
      </c>
      <c r="B306" s="442">
        <f>I139</f>
        <v>8.1278407774155177</v>
      </c>
      <c r="C306" s="442">
        <f>J139*1000000</f>
        <v>90.350332293141733</v>
      </c>
      <c r="D306" s="442">
        <f>K139*1000000</f>
        <v>123.72845382864041</v>
      </c>
      <c r="E306" s="444">
        <f>L139</f>
        <v>8.1669706149637804</v>
      </c>
    </row>
    <row r="307" spans="1:5" ht="15.95" customHeight="1" x14ac:dyDescent="0.15">
      <c r="A307" s="390">
        <v>2009</v>
      </c>
      <c r="B307" s="442">
        <f>I186</f>
        <v>7.9759420166452584</v>
      </c>
      <c r="C307" s="442">
        <f>J186*1000000</f>
        <v>88.768816535436727</v>
      </c>
      <c r="D307" s="442">
        <f>K186*1000000</f>
        <v>120.88194211612013</v>
      </c>
      <c r="E307" s="444">
        <f>L186</f>
        <v>8.0141840558092454</v>
      </c>
    </row>
    <row r="308" spans="1:5" ht="15.95" customHeight="1" x14ac:dyDescent="0.15">
      <c r="A308" s="390">
        <v>2010</v>
      </c>
      <c r="B308" s="442">
        <f>I239</f>
        <v>7.7356897186171834</v>
      </c>
      <c r="C308" s="442">
        <f>J239*1000000</f>
        <v>81.498051210364267</v>
      </c>
      <c r="D308" s="442">
        <f>K239*1000000</f>
        <v>114.22278715480981</v>
      </c>
      <c r="E308" s="444">
        <f>L239</f>
        <v>7.771765560469575</v>
      </c>
    </row>
    <row r="309" spans="1:5" ht="15.95" customHeight="1" thickBot="1" x14ac:dyDescent="0.2">
      <c r="A309" s="391">
        <v>2011</v>
      </c>
      <c r="B309" s="443">
        <f>I292</f>
        <v>7.8426731370435769</v>
      </c>
      <c r="C309" s="443">
        <f>J292*1000000</f>
        <v>85.053224960462302</v>
      </c>
      <c r="D309" s="443">
        <f>K292*1000000</f>
        <v>119.85047443247252</v>
      </c>
      <c r="E309" s="445">
        <f t="shared" ref="E309" si="83">L292</f>
        <v>7.8805149090484656</v>
      </c>
    </row>
    <row r="312" spans="1:5" x14ac:dyDescent="0.15">
      <c r="B312" s="395"/>
    </row>
  </sheetData>
  <mergeCells count="52">
    <mergeCell ref="H188:K188"/>
    <mergeCell ref="A183:L183"/>
    <mergeCell ref="A172:A173"/>
    <mergeCell ref="A171:O171"/>
    <mergeCell ref="A169:C169"/>
    <mergeCell ref="A121:E121"/>
    <mergeCell ref="A122:C122"/>
    <mergeCell ref="A98:Q98"/>
    <mergeCell ref="A168:E168"/>
    <mergeCell ref="A167:F167"/>
    <mergeCell ref="A145:Q145"/>
    <mergeCell ref="A51:M51"/>
    <mergeCell ref="A2:Q2"/>
    <mergeCell ref="A24:F24"/>
    <mergeCell ref="A25:E25"/>
    <mergeCell ref="A26:C26"/>
    <mergeCell ref="A28:O28"/>
    <mergeCell ref="A29:A30"/>
    <mergeCell ref="A39:E39"/>
    <mergeCell ref="A42:L42"/>
    <mergeCell ref="H47:K47"/>
    <mergeCell ref="A193:Q193"/>
    <mergeCell ref="A220:F220"/>
    <mergeCell ref="A222:C222"/>
    <mergeCell ref="A224:O224"/>
    <mergeCell ref="A73:F73"/>
    <mergeCell ref="A74:E74"/>
    <mergeCell ref="A75:C75"/>
    <mergeCell ref="A77:O77"/>
    <mergeCell ref="A78:A79"/>
    <mergeCell ref="A89:L89"/>
    <mergeCell ref="A124:O124"/>
    <mergeCell ref="A125:A126"/>
    <mergeCell ref="A136:L136"/>
    <mergeCell ref="H141:K141"/>
    <mergeCell ref="H94:K94"/>
    <mergeCell ref="A120:F120"/>
    <mergeCell ref="A301:E301"/>
    <mergeCell ref="A225:A226"/>
    <mergeCell ref="A236:L236"/>
    <mergeCell ref="H241:K241"/>
    <mergeCell ref="A221:G221"/>
    <mergeCell ref="A223:E223"/>
    <mergeCell ref="A277:O277"/>
    <mergeCell ref="A278:A279"/>
    <mergeCell ref="A289:L289"/>
    <mergeCell ref="H294:K294"/>
    <mergeCell ref="A246:Q246"/>
    <mergeCell ref="A273:F273"/>
    <mergeCell ref="A274:G274"/>
    <mergeCell ref="A275:C275"/>
    <mergeCell ref="A276:E276"/>
  </mergeCells>
  <phoneticPr fontId="27" type="noConversion"/>
  <pageMargins left="0.7" right="0.7" top="0.75" bottom="0.75" header="0.3" footer="0.3"/>
  <ignoredErrors>
    <ignoredError sqref="C304:C309" formula="1"/>
  </ignoredErrors>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版本说明 Version</vt:lpstr>
      <vt:lpstr>结果总结Summary</vt:lpstr>
      <vt:lpstr>燃料参数Fuel EF</vt:lpstr>
      <vt:lpstr>06-11年电网电量交换Grid Exchange</vt:lpstr>
      <vt:lpstr>东北电网NE</vt:lpstr>
      <vt:lpstr>西北电网NW</vt:lpstr>
      <vt:lpstr>华中电网Central</vt:lpstr>
      <vt:lpstr>华北电网North</vt:lpstr>
      <vt:lpstr>华东电网East</vt:lpstr>
      <vt:lpstr>南方电网Southern</vt:lpstr>
      <vt:lpstr>海南Hainan</vt:lpstr>
      <vt:lpstr>Sheet2</vt:lpstr>
      <vt:lpstr>汇总分析</vt:lpstr>
      <vt:lpstr>'燃料参数Fuel EF'!_edn1</vt:lpstr>
      <vt:lpstr>'燃料参数Fuel EF'!_edn2</vt:lpstr>
      <vt:lpstr>'燃料参数Fuel EF'!_ednref1</vt:lpstr>
      <vt:lpstr>'燃料参数Fuel EF'!_ednref2</vt:lpstr>
    </vt:vector>
  </TitlesOfParts>
  <Company>WRI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ranping.song</dc:creator>
  <cp:lastModifiedBy>Yamin Wang</cp:lastModifiedBy>
  <cp:lastPrinted>2013-05-29T08:31:01Z</cp:lastPrinted>
  <dcterms:created xsi:type="dcterms:W3CDTF">2010-12-21T08:46:13Z</dcterms:created>
  <dcterms:modified xsi:type="dcterms:W3CDTF">2013-06-21T07:45:37Z</dcterms:modified>
</cp:coreProperties>
</file>